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4970" windowHeight="9960" firstSheet="5" activeTab="5"/>
  </bookViews>
  <sheets>
    <sheet name="январь" sheetId="1" r:id="rId1"/>
    <sheet name="2 месяца" sheetId="2" r:id="rId2"/>
    <sheet name="3 месяца" sheetId="3" r:id="rId3"/>
    <sheet name="4 месяца" sheetId="4" r:id="rId4"/>
    <sheet name="5 месяцев" sheetId="5" r:id="rId5"/>
    <sheet name="уточн" sheetId="6" r:id="rId6"/>
  </sheets>
  <definedNames>
    <definedName name="_xlnm.Print_Titles" localSheetId="1">'2 месяца'!$2:$4</definedName>
    <definedName name="_xlnm.Print_Titles" localSheetId="2">'3 месяца'!$2:$4</definedName>
    <definedName name="_xlnm.Print_Titles" localSheetId="3">'4 месяца'!$2:$4</definedName>
    <definedName name="_xlnm.Print_Titles" localSheetId="4">'5 месяцев'!$2:$4</definedName>
    <definedName name="_xlnm.Print_Titles" localSheetId="5">'уточн'!$7:$8</definedName>
    <definedName name="_xlnm.Print_Titles" localSheetId="0">'январь'!$2:$4</definedName>
  </definedNames>
  <calcPr fullCalcOnLoad="1" fullPrecision="0"/>
</workbook>
</file>

<file path=xl/sharedStrings.xml><?xml version="1.0" encoding="utf-8"?>
<sst xmlns="http://schemas.openxmlformats.org/spreadsheetml/2006/main" count="2362" uniqueCount="726">
  <si>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</si>
  <si>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00011500000000000000</t>
  </si>
  <si>
    <t>Административные платежи и сборы</t>
  </si>
  <si>
    <t>00011502000000000140</t>
  </si>
  <si>
    <t>Платежи,взимаемые госуд.и муниц.орг-ями за выполн-е опр.ф.</t>
  </si>
  <si>
    <t>18811502030030001140</t>
  </si>
  <si>
    <t>Платежи,взимаемые гос.орг.(спецпродукция ГИБДД)</t>
  </si>
  <si>
    <t>00011502030030000140</t>
  </si>
  <si>
    <t>Платежи,взимаемые федеральными госуд.организациями за выполнение опред.функций (медвытр)</t>
  </si>
  <si>
    <t>80611502040040000140</t>
  </si>
  <si>
    <t>Платежи,взимаемые госуд.и муниц.орг-ями за выполн-е опр.ф.(Гостехнадзор)</t>
  </si>
  <si>
    <t>86611502040040000140</t>
  </si>
  <si>
    <t>Плата,взимаемая мун.органами (Самусьский лицей)</t>
  </si>
  <si>
    <t>94111502040040000140</t>
  </si>
  <si>
    <t>Плата,взимаемая мун.органами (школа-интернат № 82)</t>
  </si>
  <si>
    <t>00011600000000000000</t>
  </si>
  <si>
    <t>Штрафы,санкции, возмещение ущерба</t>
  </si>
  <si>
    <t>18211603010010000140</t>
  </si>
  <si>
    <t>Ден.взыскания(штрафы) за наруш-е законод. о налогах и сборах, предусм. Ст.116,117,118,пп.1и2 ст.120 НК РФ</t>
  </si>
  <si>
    <t>18211603030010000140</t>
  </si>
  <si>
    <t>Ден.взыскан.(штрафы) за администрат.правонаруш. в области налогов и сборов,предусм. Кодексом РФ об админ.пр/наруш.</t>
  </si>
  <si>
    <t>00011606000010000140</t>
  </si>
  <si>
    <t>Ден.взыскан.(штрафы) за наруш. Законод.о примен. ККТ</t>
  </si>
  <si>
    <t>18811606000010000140</t>
  </si>
  <si>
    <t>18211608000013000140</t>
  </si>
  <si>
    <t>Ден.взыскан.(штрафы) за админ.правонаруш.оборота этилового спирта</t>
  </si>
  <si>
    <t>80311618040040000140</t>
  </si>
  <si>
    <t>Ден.взыскан.(штрафы) за наруш. Бюдж.Закон.(в части МБ)</t>
  </si>
  <si>
    <t>81611621030010000140</t>
  </si>
  <si>
    <t>Ден.взыскан.(штрафы) и иные суммы,взыскиваемые с лиц,виновных  в совершении преступлений</t>
  </si>
  <si>
    <t>49811625050010000140</t>
  </si>
  <si>
    <t>Ден.взыскан.(штрафы) за нарушение законодательства в области охраны окружающей среды</t>
  </si>
  <si>
    <t>07211625060010000140</t>
  </si>
  <si>
    <t>Ден.взыскан.(штрафы) за нарушение земельного законодательства</t>
  </si>
  <si>
    <t>04811625070010000140</t>
  </si>
  <si>
    <t>Ден.взыскан.(штрафы) за нарушение лесного законодательства</t>
  </si>
  <si>
    <t>17711627000010000140</t>
  </si>
  <si>
    <t>Ден.взыскан.(штрафы) за наруш. ФЗ О пожарной безоп.</t>
  </si>
  <si>
    <t>14111628000010000140</t>
  </si>
  <si>
    <t>Ден.взыскан.(штрафы) за нарушение законодательства в области обеспечения сан-эпидем.благополучия человека и законодат.в сфере защиты прав потребителей</t>
  </si>
  <si>
    <t>18811628000010000140</t>
  </si>
  <si>
    <t>38811628000010000140</t>
  </si>
  <si>
    <t>18811630000010000140</t>
  </si>
  <si>
    <t>80311690030000000140</t>
  </si>
  <si>
    <t>Прочие поступления от ден.взысканий (штрафов)и иных сумм в возмещение ущерба,зачисляемые в МБ</t>
  </si>
  <si>
    <t>00011690040000000140</t>
  </si>
  <si>
    <t>07911690040040000140</t>
  </si>
  <si>
    <t>Прочие поступления от ден.взысканий (штрафов)и иных сумм в возмещение ущерба,зачисляемые в бюджеты гор.округов</t>
  </si>
  <si>
    <t>08111690040040000140</t>
  </si>
  <si>
    <t>17711690040040000140</t>
  </si>
  <si>
    <t>18211690040040000140</t>
  </si>
  <si>
    <t>18811690040040000140</t>
  </si>
  <si>
    <t>Прочие поступления от ден.взысканий (штрафов)и иных сумм в возмещение ущерба,зачисляемые в бюджеты гор.округов (штрафы УВД за икслючением штрафов в обл. дорож. движения)</t>
  </si>
  <si>
    <t>32211690040040000140</t>
  </si>
  <si>
    <t>49811690040040000140</t>
  </si>
  <si>
    <t>80211690040040000140</t>
  </si>
  <si>
    <t>80311690040040000140</t>
  </si>
  <si>
    <t>Прочие поступления от ден.взысканий (штрафов)и иных сумм в возмещение ущерба,зачисляемые в бюджеты гор.округов (пени по бюджетным кредитам)</t>
  </si>
  <si>
    <t>80611690040040000140</t>
  </si>
  <si>
    <t>81611690040040000140</t>
  </si>
  <si>
    <t>82011690040040000140</t>
  </si>
  <si>
    <t>82111690040040000140</t>
  </si>
  <si>
    <t>89611690040040000140</t>
  </si>
  <si>
    <t>91611690040040000140</t>
  </si>
  <si>
    <t>18211690040043000140</t>
  </si>
  <si>
    <t>00011700000000000000</t>
  </si>
  <si>
    <t>Прочие неналоговые доходы</t>
  </si>
  <si>
    <t>00011701040040000180</t>
  </si>
  <si>
    <t>Невыясненные поступления, зачисляемые в бюджеты городских округов</t>
  </si>
  <si>
    <t>80211705040040000180</t>
  </si>
  <si>
    <t>Прочие неналоговые доходы городских округов</t>
  </si>
  <si>
    <t>80911705040040000180</t>
  </si>
  <si>
    <t>81011705040040000180</t>
  </si>
  <si>
    <t>Прочие неналоговые доходы городских округов (Управление капитального строительства)</t>
  </si>
  <si>
    <t>81611705040040000180</t>
  </si>
  <si>
    <t>Прочие неналоговые доходы городских округов (Лесное хозяйство)</t>
  </si>
  <si>
    <t>00011800000000000000</t>
  </si>
  <si>
    <t>Доходы бюджетов от возврата остатков субсидий и субвенций прошлых лет</t>
  </si>
  <si>
    <t>80311804010040000000</t>
  </si>
  <si>
    <t>Доходы бюджетов городских округов от возврата остатка субсидий и субвенций прошлых лет</t>
  </si>
  <si>
    <t>80311804010040000180</t>
  </si>
  <si>
    <t>00011900000000000000</t>
  </si>
  <si>
    <t>Возврат остатков субсидий и субвенций прошлых лет</t>
  </si>
  <si>
    <t>80611902010020000151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</si>
  <si>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</si>
  <si>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4-х месяцев</t>
  </si>
  <si>
    <t>4-х мес.2007</t>
  </si>
  <si>
    <t>4-х мес.</t>
  </si>
  <si>
    <t>4-х мес.2006</t>
  </si>
  <si>
    <t>Возврат остатков субсидий и субвенций  из бюджетов субъектов РФ в федеральный бюджет</t>
  </si>
  <si>
    <t>80311904010040000151</t>
  </si>
  <si>
    <t>Возврат остатков субсидий и субвенций  из бюджетов городских округов</t>
  </si>
  <si>
    <t>00020200000000000000</t>
  </si>
  <si>
    <t>БЕЗВОЗМЕЗДНЫЕ ПОСТУПЛЕНИЯ ОТ ДРУГИХ БЮДЖЕТОВ</t>
  </si>
  <si>
    <t>00020201000000000151</t>
  </si>
  <si>
    <t>Дотации от других бюджетов бюджетной системы РФ</t>
  </si>
  <si>
    <t>80320201010040000151</t>
  </si>
  <si>
    <t>Дотации бюджетам городских округов на выравнивание уровня бюджетной обеспеченности (из областного фонда финансовой поддержки)</t>
  </si>
  <si>
    <t>Дотации бюджетам ЗАТО (из федерального бюджета)</t>
  </si>
  <si>
    <t>00020202000000000151</t>
  </si>
  <si>
    <t>Субвенции от других бюджетов бюдж.системы РФ</t>
  </si>
  <si>
    <t>Субвенции бюджетам ЗАТО на развитие социальной и инженерной инфраструктуры</t>
  </si>
  <si>
    <t>80320202180040000151</t>
  </si>
  <si>
    <t>Субвенции бюджетам городских округов для финансового обеспечения переданных исполнительно-распорядительным органам муниц.образований полномочий по составлению списков кандидатов в присяжные заседатели федеральных судов общей юрисдикции в РФ</t>
  </si>
  <si>
    <t>Субвенции бюджетам городских округов на ежемесячное денежное вознаграждение за классное руководство</t>
  </si>
  <si>
    <t>00020202362040000151</t>
  </si>
  <si>
    <t>Субвенции бюджетам ЗАТО на переселение граждан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</si>
  <si>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скорой медицинской помощи</t>
  </si>
  <si>
    <t xml:space="preserve">Прочие субвенции </t>
  </si>
  <si>
    <t xml:space="preserve"> в т.ч. Субвенции из областного Фонда компенсаций</t>
  </si>
  <si>
    <t>Субвенции на выплату надбавок к тар.ставке пед.работникам и руков. муниц.образов.учрежденией</t>
  </si>
  <si>
    <t>Субвенция на содержание приемных семей</t>
  </si>
  <si>
    <t>Субвенции на ежемесячную выплату денежных средств опекунам (попечителям) на содержание детей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</si>
  <si>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</si>
  <si>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госуд.гарантий прав граждан на получение общего образования</t>
  </si>
  <si>
    <t>в том числе:</t>
  </si>
  <si>
    <t>на выплату заработной платы работникам образования</t>
  </si>
  <si>
    <t xml:space="preserve">на книгоиздательскую продукцию </t>
  </si>
  <si>
    <t>на прочие текущие расходы</t>
  </si>
  <si>
    <t>80911402033040000410</t>
  </si>
  <si>
    <t>Субвенции на возмещение расходов при установлении уровня оплаты населением услуг по теплоснабжению в размере 90% с 01.01.2006 по 30.06.2006</t>
  </si>
  <si>
    <t>80320202930041400151</t>
  </si>
  <si>
    <t>Субвенции на возмещение расходов при установлении уровня оплаты населением услуг по теплоснабжению в размере 90% с 01.07.2006 по 31.12.2006</t>
  </si>
  <si>
    <t>Доходы от использ-я имущества,находящегося в муниц.собств</t>
  </si>
  <si>
    <t>Субвенции на выплату гражданам адресных субсидий на оплату жилья и коммунальных услуг</t>
  </si>
  <si>
    <t>Субвенции на осуществление отдельных государственных полномочий по расчету и предоставлению  ежемесячной компенсационной выплаты на оплату дополнительной площади жилых помещений и  ЕДВ на приобретение и доставку твердого топлива</t>
  </si>
  <si>
    <t xml:space="preserve">**) План 2007 года, утвержденный Думой 22.03.2007 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</si>
  <si>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</si>
  <si>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803 2 02 01007 04 0000 151</t>
  </si>
  <si>
    <t>Дотации бюджетам закрытых административно-территориальных образований (из федерального бюджета)</t>
  </si>
  <si>
    <t>803 2 02 01000 00 0000 151</t>
  </si>
  <si>
    <t>803 2 02 01003 04 0000 151</t>
  </si>
  <si>
    <t>803 2 02 01999 04 0000 151</t>
  </si>
  <si>
    <t>Неналоговые доходы (без учета предпринимательской деятельности)</t>
  </si>
  <si>
    <t xml:space="preserve">Субвенции бюджетам субъектов Российской Федерации и муниципальных образований </t>
  </si>
  <si>
    <t>Код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</si>
  <si>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</si>
  <si>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</si>
  <si>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Средства, передаваемые бюджетам городских округов на переселение граждан из закрытых административно-территориальных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</si>
  <si>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</si>
  <si>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дорог на строительство и модернизацию автомобильных дорог общего пользования, в том числе  дорог в поселениях (за исключением автомобильных дорог федерального значения)</t>
  </si>
  <si>
    <t xml:space="preserve">77 38 60 </t>
  </si>
  <si>
    <t>Субсидии бюджетам закрытых административно-территориальных образований на развитие  и поддержку социальной и инженерной инфраструктуры</t>
  </si>
  <si>
    <t>Субсидии га организацию физкультурно-оздоровительной работы с населением по месту жительства</t>
  </si>
  <si>
    <t>Иные межбюджетные трансферты</t>
  </si>
  <si>
    <t>Доходы бюджета ЗАТО Северск на 2008 год</t>
  </si>
  <si>
    <t>к решению Думы ЗАТО Северск</t>
  </si>
  <si>
    <t>(тыс. руб.)</t>
  </si>
  <si>
    <t>Овчаренко Лариса Ивановна</t>
  </si>
  <si>
    <t>Бюджет               на 2008 год</t>
  </si>
  <si>
    <t>Субвенции на осуществление отдельных государственных полномочий по регулированию  тарифов на перевозки пассажиров и багажа всеми видами общественного транспорта (кроме железнодорожного транспорта) по городским и пригородным муниципальным маршрутам</t>
  </si>
  <si>
    <t>80320202930041000151</t>
  </si>
  <si>
    <t>Субвенции на разработку муниципальных программ  комплексного развития систем коммунальной инфраструктуры поселений и разработку технических заданий для инвестиционных программ организаций коммунального комплекса</t>
  </si>
  <si>
    <t>80320202930041100151</t>
  </si>
  <si>
    <t>Прочие безвозмездные поступления муниципальным учреждениям, находящимся в ведении органов местного самоуправления городских округов (оздоровительная кампания)</t>
  </si>
  <si>
    <t>Субсидии на частичную оплату стоимости питания обучающихся в муниципальных общеобразовательных учреждениях из малоимущих семей</t>
  </si>
  <si>
    <t>Субсидии на обеспечение госуд.гарантий прав граждан на получение общего образования</t>
  </si>
  <si>
    <t>Субсидии на доплаты к ежемесячному вознаграждению за классное руководство в классах с наполняемостью свыше 25 человек</t>
  </si>
  <si>
    <t>Управление образования</t>
  </si>
  <si>
    <t>МОУ ЗАТО Северск ДОД ДЮСШ НВС "Русь"</t>
  </si>
  <si>
    <t>МОУ ЗАТО Северск ДОД гимнастики им.Кузнецова</t>
  </si>
  <si>
    <t>МОУ ЗАТО Северск ДОД СДЮСШОР по лёгкой атлетике</t>
  </si>
  <si>
    <t>МОУ ЗАТО Северск ДОД СДЮСШОР им.Егоровой</t>
  </si>
  <si>
    <t>МОУ ЗАТО Северск ДОД СДЮСШ "Смена"</t>
  </si>
  <si>
    <t>МОУ ЗАТО Северск ДОД СДЮСШОР "Лидер"</t>
  </si>
  <si>
    <t>МОУ ЗАТО Северск ДОД СДЮСШОР "Янтарь"</t>
  </si>
  <si>
    <t>МУ ДОЛ "Берёзка"</t>
  </si>
  <si>
    <t>МУ ДОЛ "Восход"</t>
  </si>
  <si>
    <t>МУ ДОЛ "Зелёный мыс"</t>
  </si>
  <si>
    <t>МУ "Музей"</t>
  </si>
  <si>
    <t>МУ "Самусьский центр культуры"</t>
  </si>
  <si>
    <t>МУ "Северский музыкальный театр"</t>
  </si>
  <si>
    <t>МУ Молодёжный театр "Наш мир"</t>
  </si>
  <si>
    <t>МУ "Театр для детей и юношества"</t>
  </si>
  <si>
    <t>МУ "Северский природный парк"</t>
  </si>
  <si>
    <t>МУ СМИ газета "Диалог"</t>
  </si>
  <si>
    <t>МУ "Центральная городская библиотека"</t>
  </si>
  <si>
    <t>МУ "Центральная детская библиотека"</t>
  </si>
  <si>
    <t>Налоговые доходы</t>
  </si>
  <si>
    <t>с учет. ДФ ТО</t>
  </si>
  <si>
    <t>Субвенции для установления стимулирующих выплат работникам муниципальных учреждений</t>
  </si>
  <si>
    <r>
      <t>Прочие поступления от ден.взысканий (штрафов)и иных сумм в возмещение ущерба,зачисляемые в бюджеты гор.округов (</t>
    </r>
    <r>
      <rPr>
        <b/>
        <sz val="9"/>
        <rFont val="Arial Cyr"/>
        <family val="2"/>
      </rPr>
      <t>штрафы УВД за икслючением штрафов в обл. дорож. движения</t>
    </r>
    <r>
      <rPr>
        <sz val="9"/>
        <rFont val="Arial Cyr"/>
        <family val="2"/>
      </rPr>
      <t>)</t>
    </r>
  </si>
  <si>
    <t>Налог на добычу общераспространенных полезных ископаемых</t>
  </si>
  <si>
    <t>80320202930041300151</t>
  </si>
  <si>
    <t>Субвенции на организацию общих врачебных практик на территории Томской области</t>
  </si>
  <si>
    <t>80320202930041200151</t>
  </si>
  <si>
    <t>00020204000000000151</t>
  </si>
  <si>
    <t>Субсидии от других бюджетов бюджетной системы Российской Федерации</t>
  </si>
  <si>
    <t>803 202 04920 04 0000 151</t>
  </si>
  <si>
    <t xml:space="preserve">Прочие субсидии, зачисляемые в бюджеты городских округов, в том числе </t>
  </si>
  <si>
    <t>803 202 04920 04 0100 151</t>
  </si>
  <si>
    <t xml:space="preserve">        Субсидии на комплектование библиотечных фондов библиотек муниципальных образований</t>
  </si>
  <si>
    <t>803 202 04920 04 0200 151</t>
  </si>
  <si>
    <t xml:space="preserve">        Субсидии на приобретение для муниципальных учреждений культуры клубного типа специальзированного оборудования и музыкальных инструментов</t>
  </si>
  <si>
    <t>803 202 04920 04 0300 151</t>
  </si>
  <si>
    <t xml:space="preserve"> Субсидии на ремонт муниципальных объектов социальной  сферы</t>
  </si>
  <si>
    <t>803 202 04920 04 0400 151</t>
  </si>
  <si>
    <t>803 202 04920 04 0500 151</t>
  </si>
  <si>
    <t>Субсидии на оплату работ по капитальному ремонту жилых помещений, занимаемых малоимущими гражданами  на основании договоров социального найма</t>
  </si>
  <si>
    <t>803 202 04920 04 0600 151</t>
  </si>
  <si>
    <t>Субсидии на модернизацию лифтов в домах жилищного фонда</t>
  </si>
  <si>
    <t>Субсидии на приобретение автоматизированных рабочих мест, оснащенных компьютерным оборудованием, для организации проведения работ по подключению муниципальных образовательных учреждений к сети Интернет</t>
  </si>
  <si>
    <t>00030000000000000000</t>
  </si>
  <si>
    <t>ДОХОДЫ ОТ ПРЕДПРИНИМАТЕЛЬСКОЙ  И ИНОЙ ПРИНОСЯЩЕЙ ДОХОД  ДЕЯТЕЛЬНОСТИ</t>
  </si>
  <si>
    <t>0003020000000000000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</si>
  <si>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</si>
  <si>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</si>
  <si>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</si>
  <si>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000 3 02 01040 04 0011 130</t>
  </si>
  <si>
    <t>Доходы от продажи услуг  (оздоровительная компания)</t>
  </si>
  <si>
    <t>000 3 02 01040 04 0012 130</t>
  </si>
  <si>
    <t>Доходы от продажи услуг (прочие)</t>
  </si>
  <si>
    <t>000 3 02 02040 04 0000 440</t>
  </si>
  <si>
    <t>Доходы от продажи товаров,осуществляемой  учреждениями, находящимися в ведении органов власти городских округов</t>
  </si>
  <si>
    <t>0003030000000000000</t>
  </si>
  <si>
    <t>БЕЗВОЗМЕЗДНЫЕ ПОСТУПЛЕНИЯ ОТ ПРЕДПРИНИМАТЕЛЬСКОЙ И ИНОЙ ПРИНОСЯЩЕЙ ДОХОД ДЕЯТЕЛЬНОСТИ</t>
  </si>
  <si>
    <t>000 3 03 01040 04 0000 151</t>
  </si>
  <si>
    <t>6 месяцев</t>
  </si>
  <si>
    <t>6 мес.2007</t>
  </si>
  <si>
    <t>6 мес.2006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</si>
  <si>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</si>
  <si>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000 3 03 02040 04 0000 180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</si>
  <si>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</si>
  <si>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</si>
  <si>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округов, в том числе:</t>
  </si>
  <si>
    <t>000 3 03 02040 04 0011 180</t>
  </si>
  <si>
    <t>Безвозмездные поступления (оздоровительная компания)</t>
  </si>
  <si>
    <t>000 3 03 02040 04 0012 180</t>
  </si>
  <si>
    <t>Безвозмездные поступления (прочие)</t>
  </si>
  <si>
    <t>ИТОГО ДОХОДОВ</t>
  </si>
  <si>
    <t>в том числе  с территории</t>
  </si>
  <si>
    <t xml:space="preserve">       из них без доходов от предпринимательской и иной приносящей доход деятельности</t>
  </si>
  <si>
    <t>80906010000040000430</t>
  </si>
  <si>
    <t>Поступления  от продажи  земельных участков  после разгр.собств.</t>
  </si>
  <si>
    <t>80906030000040000430</t>
  </si>
  <si>
    <t>Поступл.от продажи  зем.участк.(в т.ч. для жил.стр)  до разгр.гос.собств.</t>
  </si>
  <si>
    <t>Итого от продажи земельных участков</t>
  </si>
  <si>
    <t>Черноголова Т.Ю.</t>
  </si>
  <si>
    <t>77-38-83</t>
  </si>
  <si>
    <r>
      <t xml:space="preserve">Ден.взыскан.(штрафы) за административные правонарушения </t>
    </r>
    <r>
      <rPr>
        <b/>
        <sz val="9"/>
        <rFont val="Arial Cyr"/>
        <family val="2"/>
      </rPr>
      <t>в области дорожного движения</t>
    </r>
  </si>
  <si>
    <r>
      <t xml:space="preserve">Прочие поступления </t>
    </r>
    <r>
      <rPr>
        <sz val="9"/>
        <rFont val="Arial Cyr"/>
        <family val="2"/>
      </rPr>
      <t>от ден.взысканий (штрафов)и иных сумм в возмещение ущерба,зачисляемые в бюджеты гор.округов</t>
    </r>
  </si>
  <si>
    <r>
      <t xml:space="preserve">803 202 04920 04 </t>
    </r>
    <r>
      <rPr>
        <b/>
        <sz val="6"/>
        <rFont val="Arial Cyr"/>
        <family val="2"/>
      </rPr>
      <t>0700</t>
    </r>
    <r>
      <rPr>
        <sz val="6"/>
        <rFont val="Arial Cyr"/>
        <family val="2"/>
      </rPr>
      <t xml:space="preserve"> 151</t>
    </r>
  </si>
  <si>
    <t>января</t>
  </si>
  <si>
    <t>80320202038040000151</t>
  </si>
  <si>
    <t>80320203999040090151</t>
  </si>
  <si>
    <t>80320203999040100151</t>
  </si>
  <si>
    <t>80320203999040110151</t>
  </si>
  <si>
    <t>803 202 04999 04 0001 151</t>
  </si>
  <si>
    <t>803 202 04999 04 0002 151</t>
  </si>
  <si>
    <t>803 202 04999 04 0003 151</t>
  </si>
  <si>
    <t xml:space="preserve">Субвенции бюджетам городских округов на выполнение передаваемых полномочий субъектов РФ </t>
  </si>
  <si>
    <t>Платежи,взимаемые федеральными госуд.организациями за выполнение опред.функций (медвытрезвитель)</t>
  </si>
  <si>
    <r>
      <t>Отчет о  поступлении доходов в  бюджет ЗАТО Северска в январе-феврале 2007 г.  (</t>
    </r>
    <r>
      <rPr>
        <b/>
        <i/>
        <sz val="9"/>
        <rFont val="Arial Cyr"/>
        <family val="2"/>
      </rPr>
      <t>оперативный отчет</t>
    </r>
    <r>
      <rPr>
        <b/>
        <sz val="9"/>
        <rFont val="Arial Cyr"/>
        <family val="2"/>
      </rPr>
      <t xml:space="preserve">)   </t>
    </r>
  </si>
  <si>
    <t xml:space="preserve">**) План 2007 года, утвержденный Думой 21.12.2006 </t>
  </si>
  <si>
    <t>*) Отчет 2006 года показан по нормативам 2006 года (НДФЛ - 33%)</t>
  </si>
  <si>
    <r>
      <t>Налог на доходы физических лиц (</t>
    </r>
    <r>
      <rPr>
        <b/>
        <i/>
        <sz val="9"/>
        <rFont val="Arial Cyr"/>
        <family val="2"/>
      </rPr>
      <t>норматив 48%</t>
    </r>
    <r>
      <rPr>
        <b/>
        <sz val="9"/>
        <rFont val="Arial Cyr"/>
        <family val="2"/>
      </rPr>
      <t>)</t>
    </r>
  </si>
  <si>
    <t>80311303040040003130</t>
  </si>
  <si>
    <t>80711502040040000140</t>
  </si>
  <si>
    <t>Плата,взимаемая мун.органами (интернат)</t>
  </si>
  <si>
    <t>80711690040040000140</t>
  </si>
  <si>
    <t>914011690040040000140</t>
  </si>
  <si>
    <t>91711690040040000140</t>
  </si>
  <si>
    <t xml:space="preserve">Отчет о  поступлении доходов в  бюджет ЗАТО Северска в январе 2007 г.     </t>
  </si>
  <si>
    <t>января 2006</t>
  </si>
  <si>
    <t>гр7 - гр6</t>
  </si>
  <si>
    <t>*)Отчет 2006 года показан по нормативам 2006 года</t>
  </si>
  <si>
    <t>80911303040040003130</t>
  </si>
  <si>
    <t>19211690040040000140</t>
  </si>
  <si>
    <t>80320201999040000151</t>
  </si>
  <si>
    <t>80320203999040010151</t>
  </si>
  <si>
    <t>80320203999040011151</t>
  </si>
  <si>
    <t>80320203999040012151</t>
  </si>
  <si>
    <t>80320203999040013151</t>
  </si>
  <si>
    <t>80320203999040014151</t>
  </si>
  <si>
    <t>80320203999040015151</t>
  </si>
  <si>
    <r>
      <t>Отчет о  поступлении доходов в  бюджет ЗАТО Северска в январе-апреле 2007 г.  (</t>
    </r>
    <r>
      <rPr>
        <b/>
        <i/>
        <sz val="9"/>
        <rFont val="Arial Cyr"/>
        <family val="2"/>
      </rPr>
      <t>оперативный отчет</t>
    </r>
    <r>
      <rPr>
        <b/>
        <sz val="9"/>
        <rFont val="Arial Cyr"/>
        <family val="2"/>
      </rPr>
      <t xml:space="preserve">)   </t>
    </r>
  </si>
  <si>
    <t>80320203999040016151</t>
  </si>
  <si>
    <t>80320203999040017151</t>
  </si>
  <si>
    <t>80320203999040018151</t>
  </si>
  <si>
    <t>000 3 00 00000 00 0000 0000</t>
  </si>
  <si>
    <t>000 3 02 000000 00 0000 000</t>
  </si>
  <si>
    <t xml:space="preserve">000 3 02 01040 04 0010 130 </t>
  </si>
  <si>
    <t xml:space="preserve">000 3 02 01040 04 0011 130 </t>
  </si>
  <si>
    <t xml:space="preserve">000 3 02 01040 04 0012 130 </t>
  </si>
  <si>
    <t>000 3 02 02040 04 0011 180</t>
  </si>
  <si>
    <t>807 3 02 02040 04 0011 180</t>
  </si>
  <si>
    <t>807 3 02 02040 04 0000 440</t>
  </si>
  <si>
    <t xml:space="preserve">807 3 02 01040 04 0012 130 </t>
  </si>
  <si>
    <t xml:space="preserve">807 3 02 01040 04 0011 130 </t>
  </si>
  <si>
    <t xml:space="preserve">894 3 02 01040 04 0011 130 </t>
  </si>
  <si>
    <t xml:space="preserve">894 3 02 01040 04 0012 130 </t>
  </si>
  <si>
    <t>894 3 02 02040 04 0011 180</t>
  </si>
  <si>
    <t xml:space="preserve">895 3 02 01040 04 0011 130 </t>
  </si>
  <si>
    <r>
      <t>от __</t>
    </r>
    <r>
      <rPr>
        <u val="single"/>
        <sz val="10"/>
        <rFont val="Times New Roman"/>
        <family val="1"/>
      </rPr>
      <t>18.10.</t>
    </r>
    <r>
      <rPr>
        <sz val="10"/>
        <rFont val="Times New Roman"/>
        <family val="1"/>
      </rPr>
      <t>2007 № ___</t>
    </r>
    <r>
      <rPr>
        <u val="single"/>
        <sz val="10"/>
        <rFont val="Times New Roman"/>
        <family val="1"/>
      </rPr>
      <t>40/10</t>
    </r>
    <r>
      <rPr>
        <sz val="10"/>
        <rFont val="Times New Roman"/>
        <family val="1"/>
      </rPr>
      <t>___</t>
    </r>
  </si>
  <si>
    <t>895 3 02 02040 04 0011 180</t>
  </si>
  <si>
    <t xml:space="preserve">897 3 02 01040 04 0011 130 </t>
  </si>
  <si>
    <t>897 3 02 02040 04 0011 180</t>
  </si>
  <si>
    <t xml:space="preserve">898 3 02 01040 04 0011 130 </t>
  </si>
  <si>
    <t>898 3 02 02040 04 0011 180</t>
  </si>
  <si>
    <t xml:space="preserve">899 3 02 01040 04 0011 130 </t>
  </si>
  <si>
    <t>899 3 02 02040 04 0011 180</t>
  </si>
  <si>
    <t>901 3 02 02040 04 0011 180</t>
  </si>
  <si>
    <t xml:space="preserve">901 3 02 01040 04 0011 130 </t>
  </si>
  <si>
    <t xml:space="preserve">902 3 02 01040 04 0011 130 </t>
  </si>
  <si>
    <t xml:space="preserve">906 3 02 01040 04 0011 130 </t>
  </si>
  <si>
    <t xml:space="preserve">907 3 02 01040 04 0011 130 </t>
  </si>
  <si>
    <t xml:space="preserve">908 3 02 01040 04 0011 130 </t>
  </si>
  <si>
    <t>902 3 02 02040 04 0011 180</t>
  </si>
  <si>
    <t xml:space="preserve">911 3 02 01040 04 0012 130 </t>
  </si>
  <si>
    <t xml:space="preserve">912 3 02 01040 04 0012 130 </t>
  </si>
  <si>
    <t xml:space="preserve">913 3 02 01040 04 0012 130 </t>
  </si>
  <si>
    <t xml:space="preserve">914 3 02 01040 04 0012 130 </t>
  </si>
  <si>
    <t xml:space="preserve">915 3 02 01040 04 0012 130 </t>
  </si>
  <si>
    <t xml:space="preserve">917 3 02 01040 04 0012 130 </t>
  </si>
  <si>
    <t xml:space="preserve">921 3 02 01040 04 0012 130 </t>
  </si>
  <si>
    <t>910 3 02 02040 04 0000 440</t>
  </si>
  <si>
    <t xml:space="preserve">909 3 02 01040 04 0012 130 </t>
  </si>
  <si>
    <t>807 3 03 02040 04 0012 180</t>
  </si>
  <si>
    <t>897 3 03 02040 04 0012 180</t>
  </si>
  <si>
    <t>898 3 03 02040 04 0012 180</t>
  </si>
  <si>
    <t>909 3 03 02040 04 0012 180</t>
  </si>
  <si>
    <t>914 3 03 02040 04 0012 180</t>
  </si>
  <si>
    <t>917 3 03 02040 04 0012 180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</si>
  <si>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(прочие)</t>
  </si>
  <si>
    <t>000 3 00 00000 00 0000 000</t>
  </si>
  <si>
    <t xml:space="preserve">БЕЗВОЗМЕЗДНЫЕ ПОСТУПЛЕНИЯ </t>
  </si>
  <si>
    <t>000 2 00 00000 00 0000 000</t>
  </si>
  <si>
    <t xml:space="preserve">Дотации бюджетам субъектов Российской Федерации и муниципальных образований  </t>
  </si>
  <si>
    <t>Субвенции на осуществление государственных полномочий Томской области по хранению, комплектованию, учету и использованию архивных документов, относящихся к собственности Томской области</t>
  </si>
  <si>
    <t>80320203999040020151</t>
  </si>
  <si>
    <t>80320203999040021151</t>
  </si>
  <si>
    <t>80320203999040022151</t>
  </si>
  <si>
    <t>80320203999040023151</t>
  </si>
  <si>
    <t>80320203999040040151</t>
  </si>
  <si>
    <t>80320203999040050151</t>
  </si>
  <si>
    <t>80320203999040060151</t>
  </si>
  <si>
    <t>Субвенции на обеспечение предоставления субсидий гражданам на оплату жилого помещения и коммунальных услуг</t>
  </si>
  <si>
    <t>3-х месяцев</t>
  </si>
  <si>
    <t>План 2007г.*</t>
  </si>
  <si>
    <t xml:space="preserve">*) План 2007 года, утвержденный Думой 22.03.2007 </t>
  </si>
  <si>
    <t>**) Отчет 2006 года показан по нормативам 2006 года (НДФЛ - 33%)</t>
  </si>
  <si>
    <t>Отчет **</t>
  </si>
  <si>
    <t>3-х мес.2007</t>
  </si>
  <si>
    <t>3-х мес.</t>
  </si>
  <si>
    <t>3-х мес.2006</t>
  </si>
  <si>
    <t>Плата,взимаемая мун.органами (Самусьский интернат)</t>
  </si>
  <si>
    <t>80320203999040070151</t>
  </si>
  <si>
    <t>Субвенции на реконструкцию и модернизацию котельных и компенсацию энергоснабжающим организациям убытков, связанных с ростом цен на топливо</t>
  </si>
  <si>
    <t>80320203999040080151</t>
  </si>
  <si>
    <t xml:space="preserve">Субвенции на содержание, реконструкцию,ремонт и стр-во автомоб. Дорог общего пользования, мостов и иных транспортных сооружений </t>
  </si>
  <si>
    <t>91711303040040003130</t>
  </si>
  <si>
    <t>Доходы от сдачи в аренду имущества,находящегося в госуд.и муниц.собственности (аренда земли)</t>
  </si>
  <si>
    <t>80911402030040000410</t>
  </si>
  <si>
    <t>18211606000010000140</t>
  </si>
  <si>
    <t>80320201007040000151</t>
  </si>
  <si>
    <t>80320201003040000151</t>
  </si>
  <si>
    <t xml:space="preserve">Дотации бюджетам городских округов на поддержку мер по обеспечению сбалансированности бюджетов </t>
  </si>
  <si>
    <t>Прочие дотации бюджетам городских округов (дотация из областного фонда финансовой поддержки поселений)</t>
  </si>
  <si>
    <t>00020202026040000151</t>
  </si>
  <si>
    <t>80320202028040000151</t>
  </si>
  <si>
    <t>80320202039040000151</t>
  </si>
  <si>
    <t>80320203999040030151</t>
  </si>
  <si>
    <t>Субвенции на доплаты к ежемесячному вознаграждению за классное руководство в классах с наполняемостью свыше 25 человек</t>
  </si>
  <si>
    <t>Субсидии на реализацию областной целевой программы "Развитие физической культуры и спорта в Томской области на 2006-2008 годы"</t>
  </si>
  <si>
    <t>80320204999040002151</t>
  </si>
  <si>
    <t>80320204999040000151</t>
  </si>
  <si>
    <t>Прочие субсидии бюджетам городских округов</t>
  </si>
  <si>
    <t>План 2007г.**</t>
  </si>
  <si>
    <t>гр4 - гр3</t>
  </si>
  <si>
    <t xml:space="preserve">План 2007г. от </t>
  </si>
  <si>
    <t>80711303040040003130</t>
  </si>
  <si>
    <t>Субсидии</t>
  </si>
  <si>
    <t>2-х месяцев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</si>
  <si>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</si>
  <si>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80320202051040000151</t>
  </si>
  <si>
    <t>80320202051040001151</t>
  </si>
  <si>
    <t>80320202051040002151</t>
  </si>
  <si>
    <t>НДФЛ с доходов, полученных индивид.предпринимателями</t>
  </si>
  <si>
    <t>гос.пошлина за гос.регистрацию трансп.средств (Гостехнадзор)</t>
  </si>
  <si>
    <t>89411303040040003130</t>
  </si>
  <si>
    <t>80611804010040000180</t>
  </si>
  <si>
    <t>Доходы бюджетов городских округов от возврата остатка субсидий и субвенций прошлых лет (УЖКХ,ТиС)</t>
  </si>
  <si>
    <t>80320202040040001151</t>
  </si>
  <si>
    <t>Субвенции на предоставление субсидий гражданам на оплату жилья и коммунальных услуг</t>
  </si>
  <si>
    <t>80320202040040002151</t>
  </si>
  <si>
    <t>Наименование показателей</t>
  </si>
  <si>
    <t xml:space="preserve">Налог на доходы физических лиц с доходов, полученных в виде дивидендов от долевого участия в деятельности организаций  </t>
  </si>
  <si>
    <t>182 1 01 02010 01 0000 110</t>
  </si>
  <si>
    <t xml:space="preserve">Налог на доходы физических лиц с доходов, облагаемых по налоговой ставке.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</t>
  </si>
  <si>
    <t>182 1 01 02021 01 0000 110</t>
  </si>
  <si>
    <t xml:space="preserve">Налог на доходы физических лиц с доходов, облагаемых по налоговой ставке.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</t>
  </si>
  <si>
    <t>182 1 01 02022 01 0000 110</t>
  </si>
  <si>
    <t>Налог на доходы физических лиц с доходов, полученных в виде выигрышей и призов в проводимых конкурсах, играх и других мероприятиях</t>
  </si>
  <si>
    <t>182 1 01 02040 01 0000 110</t>
  </si>
  <si>
    <t>182 1 01 02000 01 0000 110</t>
  </si>
  <si>
    <t>000 1 00 00000 00 0000 000</t>
  </si>
  <si>
    <t>Единый налог на вмененный  доход для отдельных видов деятельности</t>
  </si>
  <si>
    <t>182 1 05 00000 00 0000 000</t>
  </si>
  <si>
    <t>182 1 05 02000 02 0000 110</t>
  </si>
  <si>
    <t>182 1 06 000000 00 0000 000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</si>
  <si>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</si>
  <si>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</si>
  <si>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</si>
  <si>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</si>
  <si>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</si>
  <si>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</si>
  <si>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</si>
  <si>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182 1 07 01020 01 0000 110</t>
  </si>
  <si>
    <t>182 1 07 00000 00 0000 000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</si>
  <si>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</si>
  <si>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рассматривамым Верховным Судом Российской Федерации)</t>
  </si>
  <si>
    <t>182 1 08 03010 01 0000 110</t>
  </si>
  <si>
    <t>Государственная пошлина за государственную регистрацию транспортных средств и иные юрмдически значимые действия, связанные с изменениями и выдачей документов на транспортныесредства, выдачей регистрационных знаков,приемом квалификационных экзаменов на получение права на управление транспортными средствами (УВД)</t>
  </si>
  <si>
    <t>188 1 08 07140 01 0000 110</t>
  </si>
  <si>
    <t>Государственная пошлина за государственную регистрацию транспортных средств и иные юрмдически значимые действия, связанные с изменениями и выдачей документов на транспортныесредства, выдачей регистрационных знаков,приемом квалификационных экзаменов на получение права на управление транспортными средствами (Гостехнадзор)</t>
  </si>
  <si>
    <t>952 1 08 07140 01 0000 110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</si>
  <si>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</si>
  <si>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</si>
  <si>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182 1 09 00000 00 0000 000</t>
  </si>
  <si>
    <t>182 1 09 04050 04 0000 110</t>
  </si>
  <si>
    <t>Сбор на нужды образовательных учреждений, взимаемый с юридических лиц</t>
  </si>
  <si>
    <t>182 1 09 06020 02 0000 110</t>
  </si>
  <si>
    <t>Доходы от использования имущества,находящегося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</si>
  <si>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</si>
  <si>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</si>
  <si>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803 1 11 03040 04 0000 120</t>
  </si>
  <si>
    <t>Арендная плата за землю - всего</t>
  </si>
  <si>
    <t>Доходы, получаемые в виде арендной платы за земельные участки, госдарственная собственность на которые не разграничена и которые расположениы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</si>
  <si>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</si>
  <si>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                                          Приложение 5</t>
  </si>
  <si>
    <r>
      <t>Прочие поступления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денежных взысканий (штрафов) и иных сумм в возмещение ущерба,зачисляемые в бюджеты городских округов</t>
    </r>
  </si>
  <si>
    <r>
      <t>Прочие поступления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денежных взысканий (штрафов) и иных сумм в возмещение ущерба,зачисляемые в бюджеты городских округов (штрафы УВД за исключением штрафов в области дорожного движения)</t>
    </r>
  </si>
  <si>
    <r>
      <t>Прочие поступления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денежных взысканий (штрафов) и иных сумм в возмещение ущерба,зачисляемые в бюджеты городских округов (штрафы Административной комиссии)</t>
    </r>
  </si>
  <si>
    <r>
      <t>Прочие поступления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денежных взысканий (штрафов) и иных сумм в возмещение ущерба,зачисляемые в бюджеты городских округов (пени по бюджетным кредитам)</t>
    </r>
  </si>
  <si>
    <t>Всего доходов по ЗАТО Северск</t>
  </si>
  <si>
    <t>809 1 11 05024 04 0000 120</t>
  </si>
  <si>
    <t>809 1 11 05010 04 0000 120</t>
  </si>
  <si>
    <t>809 1 11 07014 04 0000 120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</si>
  <si>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</si>
  <si>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</si>
  <si>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</si>
  <si>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</si>
  <si>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 собственности гор.округов  (аренда сетей инженерно-технического обеспечения)</t>
  </si>
  <si>
    <t>806 1 11 09044 04 0001 120</t>
  </si>
  <si>
    <t>952 1 11 09044 04 0002 120</t>
  </si>
  <si>
    <t>809 1 11 09044 04 0003 120</t>
  </si>
  <si>
    <t>000 1 12 00000 00 0000 000</t>
  </si>
  <si>
    <t>498 1 12 01000 01 0000 120</t>
  </si>
  <si>
    <t>000 1 13 00000 00 0000 000</t>
  </si>
  <si>
    <t>Прочие доходы 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 (медвытрезвитель)</t>
  </si>
  <si>
    <t>188 1 13 03040 04 0001 130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</si>
  <si>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учреждений. А также имущества муниципальных унитареных предприятий. в том числе казенных), в части реализации основных средств по указанному имуществу</t>
  </si>
  <si>
    <t>809 1 14 0000 00 0000 000</t>
  </si>
  <si>
    <t>809 1 14 02033 04 0000 410</t>
  </si>
  <si>
    <t>000 1 16 00000 00 0000 000</t>
  </si>
  <si>
    <t>182 1 16 03010 01 0000 140</t>
  </si>
  <si>
    <t>Денежные взыскания (штрафы) за нарушение законодательства о налогах и сборах, предусмотренные  статьями 116,117,118, пунктами 1 и 2 статьи 120, статьями 125,126,128,129,132,133,134,135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</si>
  <si>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 Кодексом Российской Федерации  об административных правонарушениях</t>
  </si>
  <si>
    <t>182 1 16 03030 01 0000 140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</si>
  <si>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</si>
  <si>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</si>
  <si>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</si>
  <si>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182 1 16 08000 01 0000 140</t>
  </si>
  <si>
    <t>Денежные взыскания (штрафы) за нарушение бюджетного законодательства (в части бюджетов городских округов)</t>
  </si>
  <si>
    <t>803 1 16 18040 04 0000 140</t>
  </si>
  <si>
    <t>Денежные взыскания (штрафы) за нарушение законодательства в области охраны окружающей среды</t>
  </si>
  <si>
    <t>498 1 16 25050 01 0000 140</t>
  </si>
  <si>
    <t>Денежные взыскания (штрафы) за нарушение земельного законодательства</t>
  </si>
  <si>
    <t>072 1 16 25060 01 0000 140</t>
  </si>
  <si>
    <t>Денежные взыскания (штрафы) за нарушение Федерального закона " О пожарной безопасности"</t>
  </si>
  <si>
    <t>177 1 16 27000 01 0000 140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</si>
  <si>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</si>
  <si>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141 1 16 28000 01 0000 140</t>
  </si>
  <si>
    <t>Денежные взыскания (штрафы) за административные правонарушения в области дорожного движения</t>
  </si>
  <si>
    <t>188 1 16 30000 01 0000 140</t>
  </si>
  <si>
    <t>000 1 16 90040 04 0000 140</t>
  </si>
  <si>
    <t>188 1 16 90040 04 0000 140</t>
  </si>
  <si>
    <t>802 1 16 90040 04 0000 140</t>
  </si>
  <si>
    <t>803 1 16 90040 04 0000 140</t>
  </si>
  <si>
    <t>000 1 17 00000 00 0000 000</t>
  </si>
  <si>
    <t>Прочие неналоговые доходы бюджетов городских округов</t>
  </si>
  <si>
    <t>816 1 17 05050 05 0000 180</t>
  </si>
  <si>
    <t>Субвенции на обеспечение предоставления субсидий гражданам на оплату жилья и коммунальных услуг</t>
  </si>
  <si>
    <t>80320202043040001151</t>
  </si>
  <si>
    <t>80320202043040000151</t>
  </si>
  <si>
    <t>Субвенции на создание  и обеспечение деятельности комиссий по делам несовершеннолетних и защите их прав</t>
  </si>
  <si>
    <t>80320202043040002151</t>
  </si>
  <si>
    <t>80320202043040003151</t>
  </si>
  <si>
    <t>80320202043040004151</t>
  </si>
  <si>
    <t>80320202043040005151</t>
  </si>
  <si>
    <t>80320202043040006151</t>
  </si>
  <si>
    <t>80320202044040000151</t>
  </si>
  <si>
    <t>Субвенции бюджетам городских округов на цели равного с МВД повышения денежного довольствия сотрудникам и зарплаты работникам подразделений МОБ</t>
  </si>
  <si>
    <t>Субвенции на  компенсацию энергоснабжающим организациям убытков, связанных с ростом цен на топливо (нефть,мазут) и реконструкцию и модернизацию котельных</t>
  </si>
  <si>
    <t>80320202026040000151</t>
  </si>
  <si>
    <t>Субвенции бюджетам на выплату единовременных помобий при всех формах устройства детей, лишенных родительского попечения, в семью</t>
  </si>
  <si>
    <t>Субвенции на реализацию мероприятий областной целевой программы "Модернизация коммунальной инфраструктуры Томской области в 2006-2010 годах"</t>
  </si>
  <si>
    <t>Субсидии на реализацию мероприятий областной целевой программы "Обеспечение безопасности дорожного движения на 2007-2009 годы"</t>
  </si>
  <si>
    <t>Субвенции на организацию физкультурно-оздоровительной работы с населением по месту  жительства</t>
  </si>
  <si>
    <t>Субвенции на частичную оплату стоимости питания обучающихся в муниципальных общеобразовательных учреждениях из малоимущих семей</t>
  </si>
  <si>
    <t>00020202021040000151</t>
  </si>
  <si>
    <t>80320202008040000151</t>
  </si>
  <si>
    <t xml:space="preserve"> Субвенции из областного Фонда компенсаций</t>
  </si>
  <si>
    <t>Прочие поступления от ден.взысканий (штрафов)и иных сумм в возмещение ущерба,зачисляемые в бюджеты гор.округов (штрафы Административной комиссии)</t>
  </si>
  <si>
    <r>
      <t>Налог на доходы физических лиц (</t>
    </r>
    <r>
      <rPr>
        <b/>
        <i/>
        <sz val="9"/>
        <rFont val="Arial Cyr"/>
        <family val="2"/>
      </rPr>
      <t>норматив в МБ 48%</t>
    </r>
    <r>
      <rPr>
        <b/>
        <sz val="9"/>
        <rFont val="Arial Cyr"/>
        <family val="2"/>
      </rPr>
      <t>)</t>
    </r>
  </si>
  <si>
    <t>1 полугодия</t>
  </si>
  <si>
    <r>
      <t>803202</t>
    </r>
    <r>
      <rPr>
        <b/>
        <i/>
        <sz val="7"/>
        <rFont val="Arial Cyr"/>
        <family val="2"/>
      </rPr>
      <t>02040040000</t>
    </r>
    <r>
      <rPr>
        <i/>
        <sz val="7"/>
        <rFont val="Arial Cyr"/>
        <family val="2"/>
      </rPr>
      <t>151</t>
    </r>
  </si>
  <si>
    <t>5 месяцев</t>
  </si>
  <si>
    <t>5 мес.2007</t>
  </si>
  <si>
    <t>5 мес.</t>
  </si>
  <si>
    <t>5 мес.2006</t>
  </si>
  <si>
    <t>Гос.пошлина за выдачу разрешения на установку рекламной конструкции</t>
  </si>
  <si>
    <t xml:space="preserve">Отчет </t>
  </si>
  <si>
    <t>2006г</t>
  </si>
  <si>
    <t xml:space="preserve">Налог на доходы физических лиц </t>
  </si>
  <si>
    <t>18811608000013000140</t>
  </si>
  <si>
    <t>18211627000010000140</t>
  </si>
  <si>
    <r>
      <t>Отчет о  поступлении доходов в  бюджет ЗАТО Северска в январе-марте 2007 г.  (</t>
    </r>
    <r>
      <rPr>
        <b/>
        <i/>
        <sz val="9"/>
        <rFont val="Arial Cyr"/>
        <family val="2"/>
      </rPr>
      <t>оперативный отчет на 30 марта</t>
    </r>
    <r>
      <rPr>
        <b/>
        <sz val="9"/>
        <rFont val="Arial Cyr"/>
        <family val="2"/>
      </rPr>
      <t xml:space="preserve">)   </t>
    </r>
  </si>
  <si>
    <t>00010700000000000000</t>
  </si>
  <si>
    <t>Налоги, сборы и регулярные платежи за пользование природными ресурсами</t>
  </si>
  <si>
    <t>* Субвенции бюджетам ЗАТО на развитие социальной и инженерной инфраструктуры</t>
  </si>
  <si>
    <t>* Субвенции бюджетам городских округов на ежемесячное денежное вознаграждение за классное руководство</t>
  </si>
  <si>
    <t>* Субвенции бюджетам ЗАТО на переселение граждан</t>
  </si>
  <si>
    <t>* Субвенции на осуществление денежных выплат медицинскому персоналу фельдшерско-акушерских пунктов, врачам, фельдшерам и медицинским сестрам скорой медицинской помощи</t>
  </si>
  <si>
    <t>* Субвенции из областного Фонда компенсаций</t>
  </si>
  <si>
    <r>
      <t>*</t>
    </r>
    <r>
      <rPr>
        <b/>
        <i/>
        <sz val="9"/>
        <rFont val="Arial Cyr"/>
        <family val="2"/>
      </rPr>
      <t xml:space="preserve"> 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  </r>
  </si>
  <si>
    <r>
      <t>Субвенции от других бюджетов бюдж.системы РФ (</t>
    </r>
    <r>
      <rPr>
        <b/>
        <i/>
        <sz val="11"/>
        <rFont val="Arial Cyr"/>
        <family val="2"/>
      </rPr>
      <t>*</t>
    </r>
    <r>
      <rPr>
        <b/>
        <i/>
        <sz val="9"/>
        <rFont val="Arial Cyr"/>
        <family val="2"/>
      </rPr>
      <t>)</t>
    </r>
  </si>
  <si>
    <r>
      <t>803202020</t>
    </r>
    <r>
      <rPr>
        <b/>
        <i/>
        <sz val="7"/>
        <rFont val="Arial Cyr"/>
        <family val="2"/>
      </rPr>
      <t>25</t>
    </r>
    <r>
      <rPr>
        <i/>
        <sz val="7"/>
        <rFont val="Arial Cyr"/>
        <family val="2"/>
      </rPr>
      <t>040000151</t>
    </r>
  </si>
  <si>
    <r>
      <t>803202020</t>
    </r>
    <r>
      <rPr>
        <b/>
        <i/>
        <sz val="7"/>
        <rFont val="Arial Cyr"/>
        <family val="2"/>
      </rPr>
      <t>25</t>
    </r>
    <r>
      <rPr>
        <i/>
        <sz val="7"/>
        <rFont val="Arial Cyr"/>
        <family val="2"/>
      </rPr>
      <t>040010151</t>
    </r>
  </si>
  <si>
    <t>госпошл.с исков в суды общ.юрисдикции(за иключ. пошл. Верх.суд)</t>
  </si>
  <si>
    <t>Субвенции на реализацию мероприятий областной целевой программы "Обеспечение безопасности дорожного движения на 2007-2009 годы"</t>
  </si>
  <si>
    <t>80320203999040120151</t>
  </si>
  <si>
    <t>18210701020012000110</t>
  </si>
  <si>
    <t>Налог на добычу общераспростаненных полезных ископаемых</t>
  </si>
  <si>
    <t>89911303040040003130</t>
  </si>
  <si>
    <t>32211621040040000140</t>
  </si>
  <si>
    <t>Доходы от продажи услуг  (оздоровительная кампания)</t>
  </si>
  <si>
    <r>
      <t>Отчет о  поступлении доходов в  бюджет ЗАТО Северска в январе-мае 2007 г.  (</t>
    </r>
    <r>
      <rPr>
        <b/>
        <i/>
        <sz val="9"/>
        <rFont val="Arial Cyr"/>
        <family val="2"/>
      </rPr>
      <t>оперативный отчет</t>
    </r>
    <r>
      <rPr>
        <b/>
        <sz val="9"/>
        <rFont val="Arial Cyr"/>
        <family val="2"/>
      </rPr>
      <t xml:space="preserve">)   </t>
    </r>
  </si>
  <si>
    <t>гр6-гр10</t>
  </si>
  <si>
    <t>гр6 - гр5</t>
  </si>
  <si>
    <t>80320202025040010151</t>
  </si>
  <si>
    <t>80320202025040011151</t>
  </si>
  <si>
    <t>80320202025040012151</t>
  </si>
  <si>
    <t>80320202025040013151</t>
  </si>
  <si>
    <t>80320202025040020151</t>
  </si>
  <si>
    <t>80320202025040030151</t>
  </si>
  <si>
    <t>80320202025040040151</t>
  </si>
  <si>
    <t>80320202025040050151</t>
  </si>
  <si>
    <r>
      <t>803202</t>
    </r>
    <r>
      <rPr>
        <b/>
        <sz val="7"/>
        <rFont val="Arial Cyr"/>
        <family val="2"/>
      </rPr>
      <t>02040040002</t>
    </r>
    <r>
      <rPr>
        <sz val="7"/>
        <rFont val="Arial Cyr"/>
        <family val="2"/>
      </rPr>
      <t>151</t>
    </r>
  </si>
  <si>
    <r>
      <t>803202</t>
    </r>
    <r>
      <rPr>
        <b/>
        <sz val="7"/>
        <rFont val="Arial Cyr"/>
        <family val="2"/>
      </rPr>
      <t>02040040001</t>
    </r>
    <r>
      <rPr>
        <sz val="7"/>
        <rFont val="Arial Cyr"/>
        <family val="2"/>
      </rPr>
      <t>151</t>
    </r>
  </si>
  <si>
    <t>18210901000040000110</t>
  </si>
  <si>
    <t>18210904050041000110</t>
  </si>
  <si>
    <t>18210907030040000110</t>
  </si>
  <si>
    <t>18210907050040000110</t>
  </si>
  <si>
    <t>80911105011040000120</t>
  </si>
  <si>
    <t>80311904000040000151</t>
  </si>
  <si>
    <t>2-х мес.</t>
  </si>
  <si>
    <t>2-х мес.2006</t>
  </si>
  <si>
    <t>гр7-гр11</t>
  </si>
  <si>
    <t>2-х мес.2007</t>
  </si>
  <si>
    <t>(тыс.руб.)</t>
  </si>
  <si>
    <t>803 2 02 02000 00 0000 151</t>
  </si>
  <si>
    <t>803 2 02 02041 04 0000 151</t>
  </si>
  <si>
    <t>803 2 02 02075 04 0000 151</t>
  </si>
  <si>
    <t>803 2 02 02999 04 0010 151</t>
  </si>
  <si>
    <t>803 2 02 02999 04 0011 151</t>
  </si>
  <si>
    <t>803 2 02 02999 04 0012 151</t>
  </si>
  <si>
    <t>803 2 02 02999 04 0013 151</t>
  </si>
  <si>
    <t>803 2 02 02999 04 0020 151</t>
  </si>
  <si>
    <t>803 2 02 02999 04 0030 151</t>
  </si>
  <si>
    <t>803 2 02 02999 04 0040 151</t>
  </si>
  <si>
    <t>803 2 02 02999 04 0050 151</t>
  </si>
  <si>
    <t>803 2 02 030000 000 0000 151</t>
  </si>
  <si>
    <t>803 2 02 03020 04 0000 151</t>
  </si>
  <si>
    <t>803 2 02 03021 04 0000 151</t>
  </si>
  <si>
    <t>803 2 02 03022 04 0000 151</t>
  </si>
  <si>
    <t>803 2 02 03027 04 0000 151</t>
  </si>
  <si>
    <t>803 2 02 03999 04 0001 151</t>
  </si>
  <si>
    <t>803 2 02 03999 04 0002 151</t>
  </si>
  <si>
    <t>803 2 02 03999 04 0003 151</t>
  </si>
  <si>
    <t>803 2 02 03999 04 0004 151</t>
  </si>
  <si>
    <t>803 2 02 03999 04 0005 151</t>
  </si>
  <si>
    <t>803 2 02 03999 04 0006 151</t>
  </si>
  <si>
    <t>803 2 02 03999 04 0007 151</t>
  </si>
  <si>
    <t>803 2 02 03999 04 0008 151</t>
  </si>
  <si>
    <t>803 2 02 03999 04 0009 151</t>
  </si>
  <si>
    <t>803 2 02 04000 00 0000 151</t>
  </si>
  <si>
    <t>803 2 02 04010 04 0000 151</t>
  </si>
  <si>
    <t xml:space="preserve">Код бюджетной </t>
  </si>
  <si>
    <t xml:space="preserve">Наименование </t>
  </si>
  <si>
    <t>Откл.</t>
  </si>
  <si>
    <t xml:space="preserve">План </t>
  </si>
  <si>
    <t>Факт</t>
  </si>
  <si>
    <t xml:space="preserve">  % вып.</t>
  </si>
  <si>
    <t>% вып.</t>
  </si>
  <si>
    <t>Отчет *</t>
  </si>
  <si>
    <t>классификации</t>
  </si>
  <si>
    <t>утвержд. Думой</t>
  </si>
  <si>
    <t>Деп.финансов ТО</t>
  </si>
  <si>
    <t>к пл.год</t>
  </si>
  <si>
    <t>гр5-гр9</t>
  </si>
  <si>
    <t>00010000000000000000</t>
  </si>
  <si>
    <t xml:space="preserve"> ДОХОДЫ</t>
  </si>
  <si>
    <t>00010102000030000110</t>
  </si>
  <si>
    <t>Налог на доходы физических лиц</t>
  </si>
  <si>
    <t>18210102010010000110</t>
  </si>
  <si>
    <t>НДФЛ от дол.уч.в  деят.орг. в виде  дивидендов</t>
  </si>
  <si>
    <t>18210102021011000110</t>
  </si>
  <si>
    <t>НДФЛ   по ставке 13%</t>
  </si>
  <si>
    <t>18210102022010000110</t>
  </si>
  <si>
    <t>НДФЛ с доходов, полученных индивидуальными предпринимат.</t>
  </si>
  <si>
    <t>18210102030010000110</t>
  </si>
  <si>
    <t>НДФЛ не явл. налоговыми резидентами РФ</t>
  </si>
  <si>
    <t>18210102040010000110</t>
  </si>
  <si>
    <t>НДФЛ с доходов, полученных в виде выигрышей</t>
  </si>
  <si>
    <t>18210102050010000110</t>
  </si>
  <si>
    <t>НДФЛ с доходов,полученных  в виде проц.с облигаций</t>
  </si>
  <si>
    <t>00010500000000000000</t>
  </si>
  <si>
    <t>Налоги на совокупный доход</t>
  </si>
  <si>
    <t>18210502000020000110</t>
  </si>
  <si>
    <t>Единый налог на вмененный  доход. отдел.вид.деят</t>
  </si>
  <si>
    <t>18210503000010000110</t>
  </si>
  <si>
    <t>Единый сельскохозяйственный налог</t>
  </si>
  <si>
    <t>00010600000000000000</t>
  </si>
  <si>
    <t>Налоги  на имущество</t>
  </si>
  <si>
    <t>18210601020040000110</t>
  </si>
  <si>
    <t>налог на имущество  физ. лиц</t>
  </si>
  <si>
    <t>00010606000000000110</t>
  </si>
  <si>
    <t>Земельный налог</t>
  </si>
  <si>
    <t>Гос.пошлина за выдачу разрешения на распространение рекламы</t>
  </si>
  <si>
    <t>18210606012040000110</t>
  </si>
  <si>
    <t>Земельный налог, взимаемый по ставке, установленной пп.1 п.1 ст.394 НК РФ, зачисляемый в бюджет гор.округов</t>
  </si>
  <si>
    <t>18210606022040000110</t>
  </si>
  <si>
    <t>Субвенции на выплату надбавок к тарифной ставке педогогическим работникам и руководителям  муниципальных образовательных учреждений</t>
  </si>
  <si>
    <t>Земельный налог, взимаемый по ставке, установленной пп.2 п.1 ст.394 НК РФ, зачисляемый в бюджет гор.округов</t>
  </si>
  <si>
    <t>00010800000000000000</t>
  </si>
  <si>
    <t>Государственная пошлина</t>
  </si>
  <si>
    <t>00010803000010000110</t>
  </si>
  <si>
    <t>Гос.пошлина по делам,рассматрив.в судах общей юрисдикции</t>
  </si>
  <si>
    <t>18210803010010000110</t>
  </si>
  <si>
    <t>госпошл.с исков в суды общ.юрисдикции(за иключ.пошл.Верх.суд)</t>
  </si>
  <si>
    <t>00010807140010000110</t>
  </si>
  <si>
    <t>Гос.пошлина за гос.регистрацию, а также соверш.прочих юрид.</t>
  </si>
  <si>
    <t>18810807140010000110</t>
  </si>
  <si>
    <t>Гос.пошлина за гос.регистрацию транспортных средств</t>
  </si>
  <si>
    <t>80610807140011000110</t>
  </si>
  <si>
    <t>гос.пошлина за гос.регистрацию трансп.средств(Гостехнадзор)</t>
  </si>
  <si>
    <t>80910807160011000110</t>
  </si>
  <si>
    <t>Гос.пошлина за выдачу ордера на квартиру</t>
  </si>
  <si>
    <t>00010900000000000000</t>
  </si>
  <si>
    <t>Задолженность и перерасчеты по отмененным налогам, сборам и платежам</t>
  </si>
  <si>
    <t>18210901000030000110</t>
  </si>
  <si>
    <t xml:space="preserve">Налог на прибыль организаций,зачисляемый в МБ </t>
  </si>
  <si>
    <t>18210904050031000110</t>
  </si>
  <si>
    <t>Земельный налог (по обязат.,возникшим до 01.01.2006)</t>
  </si>
  <si>
    <t>18210906020020000110</t>
  </si>
  <si>
    <t>Сбор на нужды образоват.учреждений</t>
  </si>
  <si>
    <t>18210907000030000110</t>
  </si>
  <si>
    <t>Прочие налоги и сборы (по отмененн.местным налогам)</t>
  </si>
  <si>
    <t>18210907030030000110</t>
  </si>
  <si>
    <t>Целевые сборы с граждан</t>
  </si>
  <si>
    <t>18210907050030000110</t>
  </si>
  <si>
    <t>Прочие местные налоги и сборы</t>
  </si>
  <si>
    <t>00011100000000000000</t>
  </si>
  <si>
    <t>Доходы от использ-я имущества,находящегося в мун.собств</t>
  </si>
  <si>
    <t>00011101030030000120</t>
  </si>
  <si>
    <t>Дивиденды по акциям и доходы от прочих форм участия в капитале,наход.в муниц.собственности</t>
  </si>
  <si>
    <t>00011103000000000120</t>
  </si>
  <si>
    <t xml:space="preserve">Проценты,получ.от предоставл-я бюдж.кредитов внутри страны </t>
  </si>
  <si>
    <t>80311103040040000120</t>
  </si>
  <si>
    <t>Проценты,получ.от пред-я бюдж.кред-в внутри страны за сч.средств бюджетов городских округов</t>
  </si>
  <si>
    <t>00011105000000000120</t>
  </si>
  <si>
    <t>Арендная плата и поступления от продажи  права на заключ-е договоров аренды за земли до разграничения госуд.собственности на землю (за исключением земель, предназначенных для целей жилищного стр-ва)</t>
  </si>
  <si>
    <t>80911105011010000120</t>
  </si>
  <si>
    <t>80911105012040000120</t>
  </si>
  <si>
    <t>Арендная плата  и поступления от продажи права на заключ.договоров аренды за земли , предназначенной на цели жилищного строительства, до разграничения гос.собственности на земли, зачисляемые  в бюджеты городских округов</t>
  </si>
  <si>
    <t>80911105024040000120</t>
  </si>
  <si>
    <t>Арендная плата  и поступления от продажи права на заключ.договоров аренды за земли, находящиеся в собственности городских округов</t>
  </si>
  <si>
    <t>80911107014040000120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</si>
  <si>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</si>
  <si>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00011108044040000120</t>
  </si>
  <si>
    <t>Прочие поступления от использования имущества, находящегося в госуд. и муниц.собств-сти</t>
  </si>
  <si>
    <t>80911108044040001120</t>
  </si>
  <si>
    <t>Прочие поступления от использования имущества, находящегося в  собственности городских округов (УИО) аренда помещений нежилого фонда</t>
  </si>
  <si>
    <t>00011108044040002120</t>
  </si>
  <si>
    <t xml:space="preserve">Прочие поступления от использования имущества, находящегося в  собственности городских округов - плата за наем жилых помещений </t>
  </si>
  <si>
    <t>80611108044040002120</t>
  </si>
  <si>
    <t>Прочие поступления от использования имущества, находящегося в  собственности гор.округов - плата за наем жилых помещений(УЖКХиТС)</t>
  </si>
  <si>
    <t>82011108044040002120</t>
  </si>
  <si>
    <t>Прочие поступления от использования имущества, находящегося в  собственности гор.округов - плата за наем жилых помещений (СамусьЖКХ)</t>
  </si>
  <si>
    <t>80911108044040003120</t>
  </si>
  <si>
    <t>Прочие поступления от использования имущества, находящегося в  собственности гор.округов (аренда сетей инженерно-технического обеспечения)</t>
  </si>
  <si>
    <t>00011200000000000000</t>
  </si>
  <si>
    <t xml:space="preserve">Платежи при пользовании природными ресурсами </t>
  </si>
  <si>
    <t>49811201000010000120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</si>
  <si>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</si>
  <si>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</si>
  <si>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компенсация затрат государства</t>
  </si>
  <si>
    <t>18811303040040001130</t>
  </si>
  <si>
    <t>Темп</t>
  </si>
  <si>
    <t>роста</t>
  </si>
  <si>
    <t>Оклонен.</t>
  </si>
  <si>
    <t>по уточн.</t>
  </si>
  <si>
    <t>Прочие доходы  бюджетов городских округов от оказания платных услуг и компенсации затрат государства (спецпродукция ГИБДД)</t>
  </si>
  <si>
    <t>18811303040040002130</t>
  </si>
  <si>
    <t>Прочие доходы  бюджетов городских округов от оказания платных услуг и компенсации затрат государства (медвытрезвитель)</t>
  </si>
  <si>
    <t>00011303040040003130</t>
  </si>
  <si>
    <t>Прочие доходы  бюджетов гор.округов от оказания платных услуг и компенсации затрат гос-ва (дебиторская задолж-сть прошлых лет)</t>
  </si>
  <si>
    <t>38811303040040003130</t>
  </si>
  <si>
    <t>86311303040040003130</t>
  </si>
  <si>
    <t>87011303040040003130</t>
  </si>
  <si>
    <t>87311303040040003130</t>
  </si>
  <si>
    <t>88411303040040003130</t>
  </si>
  <si>
    <t>88711303040040003130</t>
  </si>
  <si>
    <t>94411303040040003130</t>
  </si>
  <si>
    <t>94511303040040003130</t>
  </si>
  <si>
    <t>93811303040040005130</t>
  </si>
  <si>
    <t>Прочие доходы  бюджетов городских округов от оказания платных услуг и компенсации затрат государства (возврат субсидий ЖКХ)</t>
  </si>
  <si>
    <t>00011401000000000000</t>
  </si>
  <si>
    <t>Доходы от продажи материальных и нематериальных активов</t>
  </si>
  <si>
    <t>80911401040040000410</t>
  </si>
  <si>
    <t>Доходы бюджетов городских округов от продажи квартир</t>
  </si>
  <si>
    <t>80911402031040000440</t>
  </si>
  <si>
    <t>Доходы от реализации  имущества муниципальных унитарных предприятий, созданных городскими округами (в части реализации мат.запасов по указанному имуществу)</t>
  </si>
  <si>
    <t>80911402032040000440</t>
  </si>
  <si>
    <t>Доходы бюджетов городских округов от реализации имущества,находящегося в оперативном управлении учреждений,находящихся в ведении органов управления городских округов (в части реализации мат.запасов по указанному имуществу)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</si>
</sst>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b/>
      <sz val="7"/>
      <name val="Times New Roman Cyr"/>
      <family val="1"/>
    </font>
    <font>
      <i/>
      <sz val="8"/>
      <name val="Arial Cyr"/>
      <family val="2"/>
    </font>
    <font>
      <i/>
      <sz val="8"/>
      <name val="Times New Roman Cyr"/>
      <family val="1"/>
    </font>
    <font>
      <b/>
      <sz val="9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i/>
      <sz val="9"/>
      <name val="Arial Cyr"/>
      <family val="2"/>
    </font>
    <font>
      <i/>
      <sz val="7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i/>
      <sz val="8"/>
      <name val="Arial Cyr"/>
      <family val="2"/>
    </font>
    <font>
      <b/>
      <i/>
      <sz val="7"/>
      <name val="Arial Cyr"/>
      <family val="2"/>
    </font>
    <font>
      <b/>
      <i/>
      <sz val="11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/>
    </xf>
    <xf numFmtId="9" fontId="7" fillId="0" borderId="1" xfId="19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2" xfId="19" applyNumberFormat="1" applyFont="1" applyFill="1" applyBorder="1" applyAlignment="1">
      <alignment horizontal="centerContinuous"/>
    </xf>
    <xf numFmtId="1" fontId="9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left" vertical="top"/>
    </xf>
    <xf numFmtId="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166" fontId="10" fillId="0" borderId="0" xfId="19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49" fontId="6" fillId="0" borderId="4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left" vertical="top"/>
    </xf>
    <xf numFmtId="165" fontId="10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66" fontId="4" fillId="0" borderId="0" xfId="19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49" fontId="13" fillId="0" borderId="4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14" fillId="0" borderId="0" xfId="0" applyNumberFormat="1" applyFont="1" applyFill="1" applyBorder="1" applyAlignment="1">
      <alignment horizontal="left" vertical="top"/>
    </xf>
    <xf numFmtId="4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9" fontId="4" fillId="0" borderId="0" xfId="19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" fontId="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167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7" fontId="1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1" fontId="14" fillId="0" borderId="0" xfId="0" applyNumberFormat="1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4" fillId="0" borderId="0" xfId="19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5" fontId="17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49" fontId="18" fillId="0" borderId="4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49" fontId="13" fillId="0" borderId="4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65" fontId="11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 vertical="top"/>
    </xf>
    <xf numFmtId="1" fontId="3" fillId="0" borderId="0" xfId="0" applyNumberFormat="1" applyFont="1" applyFill="1" applyAlignment="1">
      <alignment/>
    </xf>
    <xf numFmtId="49" fontId="6" fillId="0" borderId="7" xfId="0" applyNumberFormat="1" applyFont="1" applyFill="1" applyBorder="1" applyAlignment="1">
      <alignment horizontal="left" vertical="top"/>
    </xf>
    <xf numFmtId="1" fontId="6" fillId="0" borderId="7" xfId="0" applyNumberFormat="1" applyFont="1" applyFill="1" applyBorder="1" applyAlignment="1">
      <alignment horizontal="left" vertical="top"/>
    </xf>
    <xf numFmtId="49" fontId="6" fillId="0" borderId="8" xfId="0" applyNumberFormat="1" applyFont="1" applyFill="1" applyBorder="1" applyAlignment="1">
      <alignment horizontal="left" vertical="top"/>
    </xf>
    <xf numFmtId="1" fontId="6" fillId="0" borderId="8" xfId="0" applyNumberFormat="1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center" vertical="top"/>
    </xf>
    <xf numFmtId="1" fontId="9" fillId="0" borderId="2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" fontId="10" fillId="0" borderId="0" xfId="0" applyNumberFormat="1" applyFont="1" applyFill="1" applyAlignment="1">
      <alignment horizontal="left" vertical="top"/>
    </xf>
    <xf numFmtId="49" fontId="13" fillId="0" borderId="4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horizontal="left" vertical="top" wrapText="1"/>
    </xf>
    <xf numFmtId="1" fontId="10" fillId="0" borderId="0" xfId="0" applyNumberFormat="1" applyFont="1" applyFill="1" applyAlignment="1">
      <alignment horizontal="left" vertical="top"/>
    </xf>
    <xf numFmtId="49" fontId="15" fillId="0" borderId="4" xfId="0" applyNumberFormat="1" applyFont="1" applyFill="1" applyBorder="1" applyAlignment="1">
      <alignment horizontal="left" vertical="top"/>
    </xf>
    <xf numFmtId="1" fontId="17" fillId="0" borderId="0" xfId="0" applyNumberFormat="1" applyFont="1" applyFill="1" applyAlignment="1">
      <alignment horizontal="left" vertical="top"/>
    </xf>
    <xf numFmtId="1" fontId="17" fillId="0" borderId="0" xfId="0" applyNumberFormat="1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/>
    </xf>
    <xf numFmtId="49" fontId="10" fillId="0" borderId="4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Alignment="1">
      <alignment horizontal="left"/>
    </xf>
    <xf numFmtId="49" fontId="4" fillId="0" borderId="4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1" fontId="11" fillId="0" borderId="0" xfId="0" applyNumberFormat="1" applyFont="1" applyFill="1" applyAlignment="1">
      <alignment horizontal="left" vertical="top" wrapText="1"/>
    </xf>
    <xf numFmtId="165" fontId="12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167" fontId="17" fillId="0" borderId="0" xfId="0" applyNumberFormat="1" applyFont="1" applyFill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3" fillId="0" borderId="0" xfId="19" applyNumberFormat="1" applyFont="1" applyFill="1" applyAlignment="1">
      <alignment horizontal="center"/>
    </xf>
    <xf numFmtId="166" fontId="5" fillId="0" borderId="0" xfId="19" applyNumberFormat="1" applyFont="1" applyFill="1" applyAlignment="1">
      <alignment horizontal="center"/>
    </xf>
    <xf numFmtId="9" fontId="5" fillId="0" borderId="0" xfId="19" applyFont="1" applyFill="1" applyAlignment="1">
      <alignment horizontal="center"/>
    </xf>
    <xf numFmtId="166" fontId="5" fillId="0" borderId="0" xfId="19" applyNumberFormat="1" applyFont="1" applyFill="1" applyBorder="1" applyAlignment="1">
      <alignment horizontal="center"/>
    </xf>
    <xf numFmtId="166" fontId="5" fillId="0" borderId="6" xfId="19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 vertical="top"/>
    </xf>
    <xf numFmtId="167" fontId="10" fillId="0" borderId="0" xfId="0" applyNumberFormat="1" applyFont="1" applyFill="1" applyAlignment="1">
      <alignment horizontal="center"/>
    </xf>
    <xf numFmtId="9" fontId="4" fillId="0" borderId="6" xfId="19" applyFont="1" applyFill="1" applyBorder="1" applyAlignment="1">
      <alignment horizontal="center"/>
    </xf>
    <xf numFmtId="9" fontId="4" fillId="0" borderId="6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/>
    </xf>
    <xf numFmtId="4" fontId="4" fillId="2" borderId="0" xfId="0" applyNumberFormat="1" applyFont="1" applyFill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left"/>
    </xf>
    <xf numFmtId="1" fontId="6" fillId="0" borderId="7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1" fontId="7" fillId="3" borderId="1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 vertical="top"/>
    </xf>
    <xf numFmtId="0" fontId="0" fillId="3" borderId="0" xfId="0" applyFill="1" applyAlignment="1">
      <alignment/>
    </xf>
    <xf numFmtId="49" fontId="20" fillId="3" borderId="0" xfId="0" applyNumberFormat="1" applyFont="1" applyFill="1" applyBorder="1" applyAlignment="1">
      <alignment horizontal="left" vertical="top"/>
    </xf>
    <xf numFmtId="167" fontId="11" fillId="4" borderId="0" xfId="0" applyNumberFormat="1" applyFont="1" applyFill="1" applyAlignment="1">
      <alignment horizontal="center"/>
    </xf>
    <xf numFmtId="167" fontId="0" fillId="4" borderId="0" xfId="0" applyNumberFormat="1" applyFont="1" applyFill="1" applyAlignment="1">
      <alignment horizontal="center"/>
    </xf>
    <xf numFmtId="167" fontId="16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" fontId="16" fillId="4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166" fontId="8" fillId="0" borderId="0" xfId="19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 wrapText="1"/>
    </xf>
    <xf numFmtId="167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6" fontId="3" fillId="0" borderId="0" xfId="19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5" fontId="11" fillId="5" borderId="0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4" fontId="0" fillId="5" borderId="0" xfId="0" applyNumberFormat="1" applyFont="1" applyFill="1" applyBorder="1" applyAlignment="1">
      <alignment horizontal="center"/>
    </xf>
    <xf numFmtId="167" fontId="0" fillId="5" borderId="0" xfId="0" applyNumberFormat="1" applyFont="1" applyFill="1" applyBorder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3" fillId="0" borderId="9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/>
    </xf>
    <xf numFmtId="166" fontId="24" fillId="0" borderId="9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166" fontId="23" fillId="0" borderId="9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vertical="center" wrapText="1"/>
    </xf>
    <xf numFmtId="166" fontId="23" fillId="0" borderId="9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 wrapText="1"/>
    </xf>
    <xf numFmtId="2" fontId="26" fillId="0" borderId="10" xfId="0" applyNumberFormat="1" applyFont="1" applyFill="1" applyBorder="1" applyAlignment="1">
      <alignment/>
    </xf>
    <xf numFmtId="166" fontId="26" fillId="0" borderId="9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2" fontId="26" fillId="0" borderId="9" xfId="0" applyNumberFormat="1" applyFont="1" applyFill="1" applyBorder="1" applyAlignment="1">
      <alignment/>
    </xf>
    <xf numFmtId="0" fontId="26" fillId="0" borderId="9" xfId="0" applyFont="1" applyFill="1" applyBorder="1" applyAlignment="1">
      <alignment/>
    </xf>
    <xf numFmtId="2" fontId="26" fillId="0" borderId="9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/>
    </xf>
    <xf numFmtId="1" fontId="26" fillId="0" borderId="9" xfId="0" applyNumberFormat="1" applyFont="1" applyFill="1" applyBorder="1" applyAlignment="1">
      <alignment horizontal="left" vertical="center" wrapText="1"/>
    </xf>
    <xf numFmtId="165" fontId="26" fillId="0" borderId="9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left" vertical="center" wrapText="1"/>
    </xf>
    <xf numFmtId="2" fontId="25" fillId="0" borderId="9" xfId="0" applyNumberFormat="1" applyFont="1" applyFill="1" applyBorder="1" applyAlignment="1">
      <alignment horizontal="center"/>
    </xf>
    <xf numFmtId="165" fontId="25" fillId="0" borderId="9" xfId="0" applyNumberFormat="1" applyFont="1" applyFill="1" applyBorder="1" applyAlignment="1">
      <alignment horizontal="center"/>
    </xf>
    <xf numFmtId="164" fontId="25" fillId="0" borderId="9" xfId="0" applyNumberFormat="1" applyFont="1" applyFill="1" applyBorder="1" applyAlignment="1">
      <alignment horizontal="center"/>
    </xf>
    <xf numFmtId="4" fontId="25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 vertical="center" wrapText="1"/>
    </xf>
    <xf numFmtId="4" fontId="25" fillId="0" borderId="9" xfId="0" applyNumberFormat="1" applyFont="1" applyFill="1" applyBorder="1" applyAlignment="1">
      <alignment horizontal="center" vertical="center" wrapText="1"/>
    </xf>
    <xf numFmtId="164" fontId="25" fillId="0" borderId="9" xfId="0" applyNumberFormat="1" applyFont="1" applyFill="1" applyBorder="1" applyAlignment="1">
      <alignment horizontal="center" vertical="center" wrapText="1"/>
    </xf>
    <xf numFmtId="2" fontId="27" fillId="0" borderId="9" xfId="0" applyNumberFormat="1" applyFont="1" applyFill="1" applyBorder="1" applyAlignment="1">
      <alignment horizontal="center"/>
    </xf>
    <xf numFmtId="165" fontId="27" fillId="0" borderId="9" xfId="0" applyNumberFormat="1" applyFont="1" applyFill="1" applyBorder="1" applyAlignment="1">
      <alignment horizontal="center"/>
    </xf>
    <xf numFmtId="4" fontId="27" fillId="0" borderId="9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left" vertical="center" wrapText="1"/>
    </xf>
    <xf numFmtId="3" fontId="25" fillId="0" borderId="9" xfId="0" applyNumberFormat="1" applyFont="1" applyFill="1" applyBorder="1" applyAlignment="1">
      <alignment horizontal="center"/>
    </xf>
    <xf numFmtId="1" fontId="26" fillId="0" borderId="9" xfId="0" applyNumberFormat="1" applyFont="1" applyFill="1" applyBorder="1" applyAlignment="1">
      <alignment vertical="center" wrapText="1"/>
    </xf>
    <xf numFmtId="167" fontId="26" fillId="0" borderId="9" xfId="0" applyNumberFormat="1" applyFont="1" applyFill="1" applyBorder="1" applyAlignment="1">
      <alignment vertical="center"/>
    </xf>
    <xf numFmtId="165" fontId="26" fillId="0" borderId="9" xfId="0" applyNumberFormat="1" applyFont="1" applyFill="1" applyBorder="1" applyAlignment="1">
      <alignment horizontal="center" vertical="center"/>
    </xf>
    <xf numFmtId="167" fontId="26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Fill="1" applyBorder="1" applyAlignment="1">
      <alignment horizontal="right" vertical="center"/>
    </xf>
    <xf numFmtId="4" fontId="25" fillId="0" borderId="9" xfId="19" applyNumberFormat="1" applyFont="1" applyFill="1" applyBorder="1" applyAlignment="1">
      <alignment horizontal="right" vertical="center"/>
    </xf>
    <xf numFmtId="4" fontId="25" fillId="0" borderId="9" xfId="0" applyNumberFormat="1" applyFont="1" applyFill="1" applyBorder="1" applyAlignment="1">
      <alignment horizontal="right" vertical="center" wrapText="1"/>
    </xf>
    <xf numFmtId="4" fontId="25" fillId="0" borderId="9" xfId="0" applyNumberFormat="1" applyFont="1" applyFill="1" applyBorder="1" applyAlignment="1">
      <alignment horizontal="right" vertical="center"/>
    </xf>
    <xf numFmtId="4" fontId="26" fillId="0" borderId="9" xfId="19" applyNumberFormat="1" applyFont="1" applyFill="1" applyBorder="1" applyAlignment="1">
      <alignment horizontal="right" vertical="center"/>
    </xf>
    <xf numFmtId="4" fontId="26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2" fontId="25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right"/>
    </xf>
    <xf numFmtId="1" fontId="25" fillId="0" borderId="9" xfId="0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/>
    </xf>
    <xf numFmtId="3" fontId="29" fillId="0" borderId="9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4" fontId="29" fillId="0" borderId="0" xfId="0" applyNumberFormat="1" applyFont="1" applyFill="1" applyAlignment="1">
      <alignment horizontal="left" vertical="center"/>
    </xf>
    <xf numFmtId="2" fontId="25" fillId="0" borderId="9" xfId="19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1" fontId="28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92" sqref="G92"/>
    </sheetView>
  </sheetViews>
  <sheetFormatPr defaultColWidth="9.00390625" defaultRowHeight="12.75"/>
  <cols>
    <col min="1" max="1" width="15.75390625" style="151" customWidth="1"/>
    <col min="2" max="2" width="49.875" style="115" customWidth="1"/>
    <col min="3" max="3" width="13.25390625" style="3" customWidth="1"/>
    <col min="4" max="4" width="12.25390625" style="3" customWidth="1"/>
    <col min="5" max="5" width="10.00390625" style="3" customWidth="1"/>
    <col min="6" max="6" width="10.125" style="3" customWidth="1"/>
    <col min="7" max="7" width="10.00390625" style="3" customWidth="1"/>
    <col min="8" max="8" width="9.625" style="3" customWidth="1"/>
    <col min="9" max="10" width="7.75390625" style="3" customWidth="1"/>
    <col min="11" max="11" width="8.875" style="3" customWidth="1"/>
    <col min="12" max="12" width="8.625" style="3" customWidth="1"/>
    <col min="13" max="13" width="9.125" style="102" bestFit="1" customWidth="1"/>
    <col min="14" max="16384" width="8.875" style="102" customWidth="1"/>
  </cols>
  <sheetData>
    <row r="1" spans="1:11" ht="12.75">
      <c r="A1" s="119"/>
      <c r="B1" s="120" t="s">
        <v>262</v>
      </c>
      <c r="C1" s="1"/>
      <c r="D1" s="1"/>
      <c r="E1" s="1"/>
      <c r="F1" s="1"/>
      <c r="G1" s="1"/>
      <c r="H1" s="1"/>
      <c r="I1" s="1"/>
      <c r="J1" s="1"/>
      <c r="K1" s="2" t="s">
        <v>560</v>
      </c>
    </row>
    <row r="2" spans="1:12" ht="12" customHeight="1">
      <c r="A2" s="121" t="s">
        <v>588</v>
      </c>
      <c r="B2" s="122" t="s">
        <v>589</v>
      </c>
      <c r="C2" s="189" t="s">
        <v>367</v>
      </c>
      <c r="D2" s="4" t="s">
        <v>369</v>
      </c>
      <c r="E2" s="4" t="s">
        <v>590</v>
      </c>
      <c r="F2" s="4" t="s">
        <v>591</v>
      </c>
      <c r="G2" s="4" t="s">
        <v>592</v>
      </c>
      <c r="H2" s="4" t="s">
        <v>590</v>
      </c>
      <c r="I2" s="5" t="s">
        <v>593</v>
      </c>
      <c r="J2" s="4" t="s">
        <v>594</v>
      </c>
      <c r="K2" s="4" t="s">
        <v>595</v>
      </c>
      <c r="L2" s="4" t="s">
        <v>590</v>
      </c>
    </row>
    <row r="3" spans="1:12" ht="12" customHeight="1">
      <c r="A3" s="123" t="s">
        <v>596</v>
      </c>
      <c r="B3" s="124"/>
      <c r="C3" s="190" t="s">
        <v>597</v>
      </c>
      <c r="D3" s="6" t="s">
        <v>598</v>
      </c>
      <c r="E3" s="6" t="s">
        <v>368</v>
      </c>
      <c r="F3" s="6" t="s">
        <v>242</v>
      </c>
      <c r="G3" s="6" t="s">
        <v>242</v>
      </c>
      <c r="H3" s="6" t="s">
        <v>264</v>
      </c>
      <c r="I3" s="6" t="s">
        <v>242</v>
      </c>
      <c r="J3" s="6" t="s">
        <v>599</v>
      </c>
      <c r="K3" s="6" t="s">
        <v>263</v>
      </c>
      <c r="L3" s="6" t="s">
        <v>600</v>
      </c>
    </row>
    <row r="4" spans="1:12" ht="10.5" customHeight="1">
      <c r="A4" s="125">
        <v>1</v>
      </c>
      <c r="B4" s="12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8">
        <v>9</v>
      </c>
      <c r="J4" s="9">
        <v>10</v>
      </c>
      <c r="K4" s="10">
        <v>11</v>
      </c>
      <c r="L4" s="10">
        <v>12</v>
      </c>
    </row>
    <row r="5" spans="1:12" ht="15" customHeight="1">
      <c r="A5" s="11" t="s">
        <v>601</v>
      </c>
      <c r="B5" s="12" t="s">
        <v>602</v>
      </c>
      <c r="C5" s="13">
        <f>C6+C13+C16+C21+C28+C35+C50+C52+C68+C73+C80+C116+C122</f>
        <v>530205</v>
      </c>
      <c r="D5" s="13">
        <f>D6+D13+D16+D21+D28+D35+D50+D52+D68+D73+D80+D116+D122</f>
        <v>0</v>
      </c>
      <c r="E5" s="14"/>
      <c r="F5" s="13">
        <f>F6+F13+F16+F21+F28+F35+F50+F52+F68+F73+F80+F116+F122</f>
        <v>40157</v>
      </c>
      <c r="G5" s="13">
        <f>G6+G13+G16+G21+G28+G35+G50+G52+G68+G73+G80+G116+G122+G125</f>
        <v>40793.69</v>
      </c>
      <c r="H5" s="22">
        <f>G5-F5</f>
        <v>636.7</v>
      </c>
      <c r="I5" s="16">
        <f>G5/C5</f>
        <v>0.077</v>
      </c>
      <c r="J5" s="17">
        <f>G5/C5</f>
        <v>0.077</v>
      </c>
      <c r="K5" s="18">
        <f>K6+K13+K16+K21+K28+K35+K50+K52+K68+K73+K80+K116+K122+K125</f>
        <v>25569</v>
      </c>
      <c r="L5" s="19">
        <f aca="true" t="shared" si="0" ref="L5:L18">G5-K5</f>
        <v>15225</v>
      </c>
    </row>
    <row r="6" spans="1:13" ht="14.25" customHeight="1">
      <c r="A6" s="20" t="s">
        <v>603</v>
      </c>
      <c r="B6" s="21" t="s">
        <v>604</v>
      </c>
      <c r="C6" s="22">
        <f>SUM(C7:C11)</f>
        <v>356128.2</v>
      </c>
      <c r="D6" s="22"/>
      <c r="E6" s="23"/>
      <c r="F6" s="15">
        <f>SUM(F7:F11)</f>
        <v>28100</v>
      </c>
      <c r="G6" s="24">
        <f>SUM(G7:G12)</f>
        <v>28496.04</v>
      </c>
      <c r="H6" s="22">
        <f aca="true" t="shared" si="1" ref="H6:H69">G6-F6</f>
        <v>396</v>
      </c>
      <c r="I6" s="25">
        <f>G6/C6</f>
        <v>0.08</v>
      </c>
      <c r="J6" s="26">
        <f>G6/C6</f>
        <v>0.08</v>
      </c>
      <c r="K6" s="18">
        <f>SUM(K7:K12)</f>
        <v>14205</v>
      </c>
      <c r="L6" s="19">
        <f t="shared" si="0"/>
        <v>14291</v>
      </c>
      <c r="M6" s="127"/>
    </row>
    <row r="7" spans="1:12" ht="12.75">
      <c r="A7" s="27" t="s">
        <v>605</v>
      </c>
      <c r="B7" s="28" t="s">
        <v>606</v>
      </c>
      <c r="C7" s="29"/>
      <c r="D7" s="29"/>
      <c r="E7" s="30"/>
      <c r="F7" s="31"/>
      <c r="G7" s="32">
        <v>39.8</v>
      </c>
      <c r="H7" s="48">
        <f t="shared" si="1"/>
        <v>39.8</v>
      </c>
      <c r="I7" s="25"/>
      <c r="J7" s="26"/>
      <c r="K7" s="19"/>
      <c r="L7" s="19">
        <f t="shared" si="0"/>
        <v>40</v>
      </c>
    </row>
    <row r="8" spans="1:12" ht="12.75">
      <c r="A8" s="27" t="s">
        <v>607</v>
      </c>
      <c r="B8" s="34" t="s">
        <v>608</v>
      </c>
      <c r="C8" s="29">
        <v>354128.2</v>
      </c>
      <c r="D8" s="29"/>
      <c r="E8" s="35"/>
      <c r="F8" s="31">
        <v>28030</v>
      </c>
      <c r="G8" s="32">
        <v>28347.22</v>
      </c>
      <c r="H8" s="48">
        <f t="shared" si="1"/>
        <v>317.2</v>
      </c>
      <c r="I8" s="25">
        <f>G8/C8</f>
        <v>0.08</v>
      </c>
      <c r="J8" s="26">
        <f>G8/C8</f>
        <v>0.08</v>
      </c>
      <c r="K8" s="19">
        <v>14121</v>
      </c>
      <c r="L8" s="19">
        <f t="shared" si="0"/>
        <v>14226</v>
      </c>
    </row>
    <row r="9" spans="1:12" ht="12.75">
      <c r="A9" s="27" t="s">
        <v>609</v>
      </c>
      <c r="B9" s="28" t="s">
        <v>610</v>
      </c>
      <c r="C9" s="29">
        <v>2000</v>
      </c>
      <c r="D9" s="29"/>
      <c r="E9" s="35"/>
      <c r="F9" s="31">
        <v>70</v>
      </c>
      <c r="G9" s="32">
        <v>60.44</v>
      </c>
      <c r="H9" s="48">
        <f t="shared" si="1"/>
        <v>-9.6</v>
      </c>
      <c r="I9" s="25">
        <f>G9/C9</f>
        <v>0.03</v>
      </c>
      <c r="J9" s="26"/>
      <c r="K9" s="19">
        <v>44</v>
      </c>
      <c r="L9" s="19">
        <f t="shared" si="0"/>
        <v>16</v>
      </c>
    </row>
    <row r="10" spans="1:12" ht="12.75">
      <c r="A10" s="27" t="s">
        <v>611</v>
      </c>
      <c r="B10" s="28" t="s">
        <v>612</v>
      </c>
      <c r="C10" s="29">
        <v>0</v>
      </c>
      <c r="D10" s="29"/>
      <c r="E10" s="35"/>
      <c r="F10" s="31"/>
      <c r="G10" s="32"/>
      <c r="H10" s="48">
        <f t="shared" si="1"/>
        <v>0</v>
      </c>
      <c r="I10" s="25"/>
      <c r="J10" s="26"/>
      <c r="K10" s="19"/>
      <c r="L10" s="19">
        <f t="shared" si="0"/>
        <v>0</v>
      </c>
    </row>
    <row r="11" spans="1:12" ht="12.75">
      <c r="A11" s="27" t="s">
        <v>613</v>
      </c>
      <c r="B11" s="28" t="s">
        <v>614</v>
      </c>
      <c r="C11" s="29">
        <v>0</v>
      </c>
      <c r="D11" s="29"/>
      <c r="E11" s="35"/>
      <c r="F11" s="31"/>
      <c r="G11" s="32">
        <v>48.58</v>
      </c>
      <c r="H11" s="48">
        <f t="shared" si="1"/>
        <v>48.6</v>
      </c>
      <c r="I11" s="25"/>
      <c r="J11" s="26"/>
      <c r="K11" s="19">
        <v>39</v>
      </c>
      <c r="L11" s="19">
        <f t="shared" si="0"/>
        <v>10</v>
      </c>
    </row>
    <row r="12" spans="1:12" ht="12.75">
      <c r="A12" s="27" t="s">
        <v>615</v>
      </c>
      <c r="B12" s="28" t="s">
        <v>616</v>
      </c>
      <c r="C12" s="29">
        <v>0</v>
      </c>
      <c r="D12" s="29"/>
      <c r="E12" s="35"/>
      <c r="F12" s="31"/>
      <c r="G12" s="32"/>
      <c r="H12" s="48">
        <f t="shared" si="1"/>
        <v>0</v>
      </c>
      <c r="I12" s="25"/>
      <c r="J12" s="26"/>
      <c r="K12" s="19">
        <v>1</v>
      </c>
      <c r="L12" s="19">
        <f t="shared" si="0"/>
        <v>-1</v>
      </c>
    </row>
    <row r="13" spans="1:12" ht="12.75" customHeight="1">
      <c r="A13" s="20" t="s">
        <v>617</v>
      </c>
      <c r="B13" s="12" t="s">
        <v>618</v>
      </c>
      <c r="C13" s="36">
        <f>C14+C15</f>
        <v>35292</v>
      </c>
      <c r="D13" s="36"/>
      <c r="E13" s="23">
        <v>0</v>
      </c>
      <c r="F13" s="37">
        <f>F14+F15</f>
        <v>5602</v>
      </c>
      <c r="G13" s="38">
        <f>G14+G15</f>
        <v>6432.85</v>
      </c>
      <c r="H13" s="22">
        <f t="shared" si="1"/>
        <v>830.9</v>
      </c>
      <c r="I13" s="16">
        <f>G13/F13</f>
        <v>1.148</v>
      </c>
      <c r="J13" s="26">
        <f>G13/C13</f>
        <v>0.182</v>
      </c>
      <c r="K13" s="39">
        <f>K14+K15</f>
        <v>5117</v>
      </c>
      <c r="L13" s="19">
        <f t="shared" si="0"/>
        <v>1316</v>
      </c>
    </row>
    <row r="14" spans="1:12" ht="12.75">
      <c r="A14" s="27" t="s">
        <v>619</v>
      </c>
      <c r="B14" s="28" t="s">
        <v>620</v>
      </c>
      <c r="C14" s="29">
        <v>35221</v>
      </c>
      <c r="D14" s="29"/>
      <c r="E14" s="35"/>
      <c r="F14" s="31">
        <v>5600</v>
      </c>
      <c r="G14" s="32">
        <v>6432.85</v>
      </c>
      <c r="H14" s="48">
        <f t="shared" si="1"/>
        <v>832.9</v>
      </c>
      <c r="I14" s="25">
        <f>G14/F14</f>
        <v>1.149</v>
      </c>
      <c r="J14" s="26">
        <f>G14/C14</f>
        <v>0.183</v>
      </c>
      <c r="K14" s="40">
        <v>5117</v>
      </c>
      <c r="L14" s="19">
        <f t="shared" si="0"/>
        <v>1316</v>
      </c>
    </row>
    <row r="15" spans="1:12" ht="12.75">
      <c r="A15" s="27" t="s">
        <v>621</v>
      </c>
      <c r="B15" s="28" t="s">
        <v>622</v>
      </c>
      <c r="C15" s="29">
        <v>71</v>
      </c>
      <c r="D15" s="29"/>
      <c r="E15" s="35"/>
      <c r="F15" s="31">
        <v>2</v>
      </c>
      <c r="G15" s="32"/>
      <c r="H15" s="48">
        <f t="shared" si="1"/>
        <v>-2</v>
      </c>
      <c r="I15" s="25"/>
      <c r="J15" s="26"/>
      <c r="K15" s="40">
        <v>0</v>
      </c>
      <c r="L15" s="19">
        <f t="shared" si="0"/>
        <v>0</v>
      </c>
    </row>
    <row r="16" spans="1:12" ht="14.25" customHeight="1">
      <c r="A16" s="20" t="s">
        <v>623</v>
      </c>
      <c r="B16" s="12" t="s">
        <v>624</v>
      </c>
      <c r="C16" s="38">
        <f>C17+C18</f>
        <v>25601.2</v>
      </c>
      <c r="D16" s="38"/>
      <c r="E16" s="23">
        <v>0</v>
      </c>
      <c r="F16" s="37">
        <f>F17+F18</f>
        <v>30</v>
      </c>
      <c r="G16" s="38">
        <f>G17+G18</f>
        <v>242.52</v>
      </c>
      <c r="H16" s="22">
        <f t="shared" si="1"/>
        <v>212.5</v>
      </c>
      <c r="I16" s="16">
        <f>G16/F16</f>
        <v>8.084</v>
      </c>
      <c r="J16" s="26">
        <f>G16/C16</f>
        <v>0.009</v>
      </c>
      <c r="K16" s="18">
        <f>K17+K18</f>
        <v>263</v>
      </c>
      <c r="L16" s="19">
        <f t="shared" si="0"/>
        <v>-20</v>
      </c>
    </row>
    <row r="17" spans="1:12" ht="12.75">
      <c r="A17" s="27" t="s">
        <v>625</v>
      </c>
      <c r="B17" s="28" t="s">
        <v>626</v>
      </c>
      <c r="C17" s="32">
        <v>5743</v>
      </c>
      <c r="D17" s="32"/>
      <c r="E17" s="35"/>
      <c r="F17" s="31">
        <v>0</v>
      </c>
      <c r="G17" s="32">
        <v>202.96</v>
      </c>
      <c r="H17" s="48">
        <f t="shared" si="1"/>
        <v>203</v>
      </c>
      <c r="I17" s="25"/>
      <c r="J17" s="26">
        <f>G17/C17</f>
        <v>0.035</v>
      </c>
      <c r="K17" s="40">
        <v>263</v>
      </c>
      <c r="L17" s="19">
        <f t="shared" si="0"/>
        <v>-60</v>
      </c>
    </row>
    <row r="18" spans="1:12" ht="12.75">
      <c r="A18" s="27" t="s">
        <v>627</v>
      </c>
      <c r="B18" s="41" t="s">
        <v>628</v>
      </c>
      <c r="C18" s="42">
        <f>C19+C20</f>
        <v>19858.2</v>
      </c>
      <c r="D18" s="42"/>
      <c r="E18" s="35"/>
      <c r="F18" s="43">
        <f>F20</f>
        <v>30</v>
      </c>
      <c r="G18" s="42">
        <f>G19+G20</f>
        <v>39.56</v>
      </c>
      <c r="H18" s="48">
        <f t="shared" si="1"/>
        <v>9.6</v>
      </c>
      <c r="I18" s="25">
        <f>G18/F18</f>
        <v>1.319</v>
      </c>
      <c r="J18" s="26">
        <f>G18/C18</f>
        <v>0.002</v>
      </c>
      <c r="K18" s="44">
        <f>K20</f>
        <v>0</v>
      </c>
      <c r="L18" s="19">
        <f t="shared" si="0"/>
        <v>40</v>
      </c>
    </row>
    <row r="19" spans="1:12" ht="27" customHeight="1">
      <c r="A19" s="27" t="s">
        <v>630</v>
      </c>
      <c r="B19" s="45" t="s">
        <v>631</v>
      </c>
      <c r="C19" s="42">
        <v>3737.2</v>
      </c>
      <c r="D19" s="42"/>
      <c r="E19" s="35"/>
      <c r="F19" s="43"/>
      <c r="G19" s="46"/>
      <c r="H19" s="48">
        <f t="shared" si="1"/>
        <v>0</v>
      </c>
      <c r="I19" s="25"/>
      <c r="J19" s="26"/>
      <c r="K19" s="44"/>
      <c r="L19" s="19"/>
    </row>
    <row r="20" spans="1:12" ht="27.75" customHeight="1">
      <c r="A20" s="27" t="s">
        <v>632</v>
      </c>
      <c r="B20" s="45" t="s">
        <v>634</v>
      </c>
      <c r="C20" s="32">
        <v>16121</v>
      </c>
      <c r="D20" s="32"/>
      <c r="E20" s="35"/>
      <c r="F20" s="31">
        <v>30</v>
      </c>
      <c r="G20" s="32">
        <v>39.56</v>
      </c>
      <c r="H20" s="48">
        <f t="shared" si="1"/>
        <v>9.6</v>
      </c>
      <c r="I20" s="25">
        <f aca="true" t="shared" si="2" ref="I20:I26">G20/F20</f>
        <v>1.319</v>
      </c>
      <c r="J20" s="26"/>
      <c r="K20" s="19">
        <v>0</v>
      </c>
      <c r="L20" s="19"/>
    </row>
    <row r="21" spans="1:12" ht="15" customHeight="1">
      <c r="A21" s="20" t="s">
        <v>635</v>
      </c>
      <c r="B21" s="12" t="s">
        <v>636</v>
      </c>
      <c r="C21" s="36">
        <f>C22+C24</f>
        <v>7089</v>
      </c>
      <c r="D21" s="36"/>
      <c r="E21" s="23">
        <v>0</v>
      </c>
      <c r="F21" s="37">
        <f>F22+F24</f>
        <v>416</v>
      </c>
      <c r="G21" s="38">
        <f>G24+G22</f>
        <v>386.7</v>
      </c>
      <c r="H21" s="22">
        <f t="shared" si="1"/>
        <v>-29.3</v>
      </c>
      <c r="I21" s="16">
        <f t="shared" si="2"/>
        <v>0.93</v>
      </c>
      <c r="J21" s="26">
        <f aca="true" t="shared" si="3" ref="J21:J26">G21/C21</f>
        <v>0.055</v>
      </c>
      <c r="K21" s="18">
        <f>K22+K24</f>
        <v>304</v>
      </c>
      <c r="L21" s="19">
        <f aca="true" t="shared" si="4" ref="L21:L32">G21-K21</f>
        <v>83</v>
      </c>
    </row>
    <row r="22" spans="1:12" ht="12.75">
      <c r="A22" s="27" t="s">
        <v>637</v>
      </c>
      <c r="B22" s="28" t="s">
        <v>638</v>
      </c>
      <c r="C22" s="47">
        <f>C23</f>
        <v>1738</v>
      </c>
      <c r="D22" s="47"/>
      <c r="E22" s="35"/>
      <c r="F22" s="43">
        <f>F23</f>
        <v>100</v>
      </c>
      <c r="G22" s="42">
        <f>G23</f>
        <v>109.87</v>
      </c>
      <c r="H22" s="48">
        <f t="shared" si="1"/>
        <v>9.9</v>
      </c>
      <c r="I22" s="25">
        <f t="shared" si="2"/>
        <v>1.099</v>
      </c>
      <c r="J22" s="26">
        <f t="shared" si="3"/>
        <v>0.063</v>
      </c>
      <c r="K22" s="44">
        <f>K23</f>
        <v>101</v>
      </c>
      <c r="L22" s="19">
        <f t="shared" si="4"/>
        <v>9</v>
      </c>
    </row>
    <row r="23" spans="1:12" ht="12.75">
      <c r="A23" s="27" t="s">
        <v>639</v>
      </c>
      <c r="B23" s="28" t="s">
        <v>640</v>
      </c>
      <c r="C23" s="48">
        <v>1738</v>
      </c>
      <c r="D23" s="48"/>
      <c r="E23" s="35"/>
      <c r="F23" s="33">
        <v>100</v>
      </c>
      <c r="G23" s="46">
        <v>109.87</v>
      </c>
      <c r="H23" s="48">
        <f t="shared" si="1"/>
        <v>9.9</v>
      </c>
      <c r="I23" s="25">
        <f t="shared" si="2"/>
        <v>1.099</v>
      </c>
      <c r="J23" s="26">
        <f t="shared" si="3"/>
        <v>0.063</v>
      </c>
      <c r="K23" s="19">
        <v>101</v>
      </c>
      <c r="L23" s="19">
        <f t="shared" si="4"/>
        <v>9</v>
      </c>
    </row>
    <row r="24" spans="1:12" ht="12.75">
      <c r="A24" s="27" t="s">
        <v>641</v>
      </c>
      <c r="B24" s="28" t="s">
        <v>642</v>
      </c>
      <c r="C24" s="47">
        <f>C25+C26</f>
        <v>5351</v>
      </c>
      <c r="D24" s="47"/>
      <c r="E24" s="35"/>
      <c r="F24" s="43">
        <f>F25+F26</f>
        <v>316</v>
      </c>
      <c r="G24" s="42">
        <f>G25+G26+G27</f>
        <v>276.83</v>
      </c>
      <c r="H24" s="48">
        <f t="shared" si="1"/>
        <v>-39.2</v>
      </c>
      <c r="I24" s="25">
        <f t="shared" si="2"/>
        <v>0.876</v>
      </c>
      <c r="J24" s="26">
        <f t="shared" si="3"/>
        <v>0.052</v>
      </c>
      <c r="K24" s="44">
        <f>K25+K26+K27</f>
        <v>203</v>
      </c>
      <c r="L24" s="19">
        <f t="shared" si="4"/>
        <v>74</v>
      </c>
    </row>
    <row r="25" spans="1:12" ht="12.75">
      <c r="A25" s="27" t="s">
        <v>643</v>
      </c>
      <c r="B25" s="28" t="s">
        <v>644</v>
      </c>
      <c r="C25" s="48">
        <v>5218</v>
      </c>
      <c r="D25" s="48"/>
      <c r="E25" s="35"/>
      <c r="F25" s="33">
        <v>300</v>
      </c>
      <c r="G25" s="32">
        <v>269.34</v>
      </c>
      <c r="H25" s="48">
        <f t="shared" si="1"/>
        <v>-30.7</v>
      </c>
      <c r="I25" s="25">
        <f t="shared" si="2"/>
        <v>0.898</v>
      </c>
      <c r="J25" s="26">
        <f t="shared" si="3"/>
        <v>0.052</v>
      </c>
      <c r="K25" s="19">
        <v>189</v>
      </c>
      <c r="L25" s="19">
        <f t="shared" si="4"/>
        <v>80</v>
      </c>
    </row>
    <row r="26" spans="1:12" ht="12.75">
      <c r="A26" s="27" t="s">
        <v>645</v>
      </c>
      <c r="B26" s="28" t="s">
        <v>646</v>
      </c>
      <c r="C26" s="48">
        <v>133</v>
      </c>
      <c r="D26" s="48"/>
      <c r="E26" s="35"/>
      <c r="F26" s="33">
        <v>16</v>
      </c>
      <c r="G26" s="32">
        <v>7.49</v>
      </c>
      <c r="H26" s="48">
        <f t="shared" si="1"/>
        <v>-8.5</v>
      </c>
      <c r="I26" s="25">
        <f t="shared" si="2"/>
        <v>0.468</v>
      </c>
      <c r="J26" s="26">
        <f t="shared" si="3"/>
        <v>0.056</v>
      </c>
      <c r="K26" s="19">
        <v>14</v>
      </c>
      <c r="L26" s="19">
        <f t="shared" si="4"/>
        <v>-7</v>
      </c>
    </row>
    <row r="27" spans="1:12" ht="12.75">
      <c r="A27" s="27" t="s">
        <v>647</v>
      </c>
      <c r="B27" s="28" t="s">
        <v>648</v>
      </c>
      <c r="C27" s="48"/>
      <c r="D27" s="48"/>
      <c r="E27" s="35"/>
      <c r="F27" s="33"/>
      <c r="G27" s="32"/>
      <c r="H27" s="48">
        <f t="shared" si="1"/>
        <v>0</v>
      </c>
      <c r="I27" s="25"/>
      <c r="J27" s="26"/>
      <c r="K27" s="19"/>
      <c r="L27" s="19">
        <f t="shared" si="4"/>
        <v>0</v>
      </c>
    </row>
    <row r="28" spans="1:12" ht="24.75" customHeight="1">
      <c r="A28" s="20" t="s">
        <v>649</v>
      </c>
      <c r="B28" s="57" t="s">
        <v>650</v>
      </c>
      <c r="C28" s="24">
        <f>SUM(C29:C32)</f>
        <v>396.3</v>
      </c>
      <c r="D28" s="22"/>
      <c r="E28" s="35"/>
      <c r="F28" s="24">
        <f>SUM(F29:F32)</f>
        <v>22</v>
      </c>
      <c r="G28" s="24">
        <f>SUM(G29:G32)</f>
        <v>13.24</v>
      </c>
      <c r="H28" s="22">
        <f t="shared" si="1"/>
        <v>-8.8</v>
      </c>
      <c r="I28" s="25">
        <f>G28/F28</f>
        <v>0.602</v>
      </c>
      <c r="J28" s="26"/>
      <c r="K28" s="18">
        <f>SUM(K29:K32)</f>
        <v>-61</v>
      </c>
      <c r="L28" s="19">
        <f t="shared" si="4"/>
        <v>74</v>
      </c>
    </row>
    <row r="29" spans="1:12" ht="12.75">
      <c r="A29" s="27" t="s">
        <v>651</v>
      </c>
      <c r="B29" s="128" t="s">
        <v>652</v>
      </c>
      <c r="C29" s="29">
        <v>0</v>
      </c>
      <c r="D29" s="29"/>
      <c r="E29" s="35"/>
      <c r="F29" s="31"/>
      <c r="G29" s="32">
        <v>1.3</v>
      </c>
      <c r="H29" s="48">
        <f t="shared" si="1"/>
        <v>1.3</v>
      </c>
      <c r="I29" s="25"/>
      <c r="J29" s="26"/>
      <c r="K29" s="19">
        <v>-90</v>
      </c>
      <c r="L29" s="19">
        <f t="shared" si="4"/>
        <v>91</v>
      </c>
    </row>
    <row r="30" spans="1:12" ht="12.75">
      <c r="A30" s="27" t="s">
        <v>653</v>
      </c>
      <c r="B30" s="128" t="s">
        <v>654</v>
      </c>
      <c r="C30" s="29">
        <v>147.2</v>
      </c>
      <c r="D30" s="29"/>
      <c r="E30" s="49"/>
      <c r="F30" s="31">
        <v>22</v>
      </c>
      <c r="G30" s="32">
        <v>11.63</v>
      </c>
      <c r="H30" s="48">
        <f t="shared" si="1"/>
        <v>-10.4</v>
      </c>
      <c r="I30" s="25"/>
      <c r="J30" s="26"/>
      <c r="K30" s="19">
        <v>20</v>
      </c>
      <c r="L30" s="19">
        <f t="shared" si="4"/>
        <v>-8</v>
      </c>
    </row>
    <row r="31" spans="1:12" ht="12.75">
      <c r="A31" s="27" t="s">
        <v>655</v>
      </c>
      <c r="B31" s="128" t="s">
        <v>656</v>
      </c>
      <c r="C31" s="29">
        <v>33</v>
      </c>
      <c r="D31" s="29"/>
      <c r="E31" s="49"/>
      <c r="F31" s="31"/>
      <c r="G31" s="32">
        <v>0.1</v>
      </c>
      <c r="H31" s="48">
        <f t="shared" si="1"/>
        <v>0.1</v>
      </c>
      <c r="I31" s="25"/>
      <c r="J31" s="26"/>
      <c r="K31" s="19"/>
      <c r="L31" s="19">
        <f t="shared" si="4"/>
        <v>0</v>
      </c>
    </row>
    <row r="32" spans="1:12" ht="15" customHeight="1">
      <c r="A32" s="27" t="s">
        <v>657</v>
      </c>
      <c r="B32" s="128" t="s">
        <v>658</v>
      </c>
      <c r="C32" s="47">
        <f>C34</f>
        <v>216.1</v>
      </c>
      <c r="D32" s="29"/>
      <c r="E32" s="49"/>
      <c r="F32" s="31"/>
      <c r="G32" s="42">
        <f>G33+G34</f>
        <v>0.21</v>
      </c>
      <c r="H32" s="48">
        <f t="shared" si="1"/>
        <v>0.2</v>
      </c>
      <c r="I32" s="25"/>
      <c r="J32" s="26">
        <f>G32/C32</f>
        <v>0.001</v>
      </c>
      <c r="K32" s="19">
        <f>K33+K34</f>
        <v>9</v>
      </c>
      <c r="L32" s="19">
        <f t="shared" si="4"/>
        <v>-9</v>
      </c>
    </row>
    <row r="33" spans="1:12" ht="15" customHeight="1">
      <c r="A33" s="27" t="s">
        <v>659</v>
      </c>
      <c r="B33" s="128" t="s">
        <v>660</v>
      </c>
      <c r="C33" s="29"/>
      <c r="D33" s="29"/>
      <c r="E33" s="49"/>
      <c r="F33" s="31"/>
      <c r="G33" s="32"/>
      <c r="H33" s="48">
        <f t="shared" si="1"/>
        <v>0</v>
      </c>
      <c r="I33" s="25"/>
      <c r="J33" s="26"/>
      <c r="K33" s="19"/>
      <c r="L33" s="19"/>
    </row>
    <row r="34" spans="1:12" ht="15" customHeight="1">
      <c r="A34" s="27" t="s">
        <v>661</v>
      </c>
      <c r="B34" s="128" t="s">
        <v>662</v>
      </c>
      <c r="C34" s="29">
        <v>216.1</v>
      </c>
      <c r="D34" s="29"/>
      <c r="E34" s="49"/>
      <c r="F34" s="31"/>
      <c r="G34" s="32">
        <v>0.21</v>
      </c>
      <c r="H34" s="48">
        <f t="shared" si="1"/>
        <v>0.2</v>
      </c>
      <c r="I34" s="25"/>
      <c r="J34" s="26"/>
      <c r="K34" s="19">
        <v>9</v>
      </c>
      <c r="L34" s="19"/>
    </row>
    <row r="35" spans="1:12" ht="24" customHeight="1">
      <c r="A35" s="20" t="s">
        <v>663</v>
      </c>
      <c r="B35" s="51" t="s">
        <v>123</v>
      </c>
      <c r="C35" s="24">
        <f>C36+C37+C39+C43+C44</f>
        <v>78663</v>
      </c>
      <c r="D35" s="24"/>
      <c r="E35" s="49"/>
      <c r="F35" s="24">
        <f>F37+F39+F44</f>
        <v>4100</v>
      </c>
      <c r="G35" s="24">
        <f>G36+G37+G39+G43+G44</f>
        <v>4113.1</v>
      </c>
      <c r="H35" s="22">
        <f t="shared" si="1"/>
        <v>13.1</v>
      </c>
      <c r="I35" s="16">
        <f>G35/F35</f>
        <v>1.003</v>
      </c>
      <c r="J35" s="26">
        <f>G35/C35</f>
        <v>0.052</v>
      </c>
      <c r="K35" s="24">
        <f>K37+K39+K44</f>
        <v>3589</v>
      </c>
      <c r="L35" s="19">
        <f>G35-K35</f>
        <v>524</v>
      </c>
    </row>
    <row r="36" spans="1:12" ht="23.25" customHeight="1">
      <c r="A36" s="27" t="s">
        <v>665</v>
      </c>
      <c r="B36" s="45" t="s">
        <v>666</v>
      </c>
      <c r="C36" s="33">
        <v>0</v>
      </c>
      <c r="D36" s="33"/>
      <c r="E36" s="49"/>
      <c r="F36" s="33"/>
      <c r="G36" s="46"/>
      <c r="H36" s="48">
        <f t="shared" si="1"/>
        <v>0</v>
      </c>
      <c r="I36" s="25"/>
      <c r="J36" s="26"/>
      <c r="K36" s="33"/>
      <c r="L36" s="19"/>
    </row>
    <row r="37" spans="1:12" ht="12.75">
      <c r="A37" s="27" t="s">
        <v>667</v>
      </c>
      <c r="B37" s="34" t="s">
        <v>668</v>
      </c>
      <c r="C37" s="47">
        <f>C38</f>
        <v>237</v>
      </c>
      <c r="D37" s="43"/>
      <c r="E37" s="49"/>
      <c r="F37" s="43">
        <f>F38</f>
        <v>0</v>
      </c>
      <c r="G37" s="42">
        <f>G38</f>
        <v>0</v>
      </c>
      <c r="H37" s="48">
        <f t="shared" si="1"/>
        <v>0</v>
      </c>
      <c r="I37" s="50"/>
      <c r="J37" s="26"/>
      <c r="K37" s="43">
        <f>K38</f>
        <v>0</v>
      </c>
      <c r="L37" s="19">
        <f aca="true" t="shared" si="5" ref="L37:L45">G37-K37</f>
        <v>0</v>
      </c>
    </row>
    <row r="38" spans="1:12" ht="24" customHeight="1">
      <c r="A38" s="27" t="s">
        <v>669</v>
      </c>
      <c r="B38" s="45" t="s">
        <v>670</v>
      </c>
      <c r="C38" s="48">
        <v>237</v>
      </c>
      <c r="D38" s="33"/>
      <c r="E38" s="49"/>
      <c r="F38" s="33"/>
      <c r="G38" s="46"/>
      <c r="H38" s="48">
        <f t="shared" si="1"/>
        <v>0</v>
      </c>
      <c r="I38" s="25"/>
      <c r="J38" s="26"/>
      <c r="K38" s="33"/>
      <c r="L38" s="19">
        <f t="shared" si="5"/>
        <v>0</v>
      </c>
    </row>
    <row r="39" spans="1:12" ht="23.25" customHeight="1">
      <c r="A39" s="27" t="s">
        <v>671</v>
      </c>
      <c r="B39" s="45" t="s">
        <v>351</v>
      </c>
      <c r="C39" s="42">
        <f>C40+C41+C42</f>
        <v>25145.5</v>
      </c>
      <c r="D39" s="33"/>
      <c r="E39" s="49"/>
      <c r="F39" s="42">
        <f>F40+F41+F42</f>
        <v>300</v>
      </c>
      <c r="G39" s="42">
        <f>G40+G41+G42</f>
        <v>241.19</v>
      </c>
      <c r="H39" s="48">
        <f t="shared" si="1"/>
        <v>-58.8</v>
      </c>
      <c r="I39" s="25">
        <f>G39/F39</f>
        <v>0.804</v>
      </c>
      <c r="J39" s="26">
        <f>G39/C39</f>
        <v>0.01</v>
      </c>
      <c r="K39" s="43">
        <f>K40+K41+K42</f>
        <v>185</v>
      </c>
      <c r="L39" s="19">
        <f t="shared" si="5"/>
        <v>56</v>
      </c>
    </row>
    <row r="40" spans="1:12" ht="49.5" customHeight="1">
      <c r="A40" s="27" t="s">
        <v>673</v>
      </c>
      <c r="B40" s="45" t="s">
        <v>672</v>
      </c>
      <c r="C40" s="48">
        <v>11670</v>
      </c>
      <c r="D40" s="43"/>
      <c r="E40" s="49"/>
      <c r="F40" s="46">
        <v>200</v>
      </c>
      <c r="G40" s="46">
        <v>141.86</v>
      </c>
      <c r="H40" s="48">
        <f t="shared" si="1"/>
        <v>-58.1</v>
      </c>
      <c r="I40" s="25">
        <f>G40/F40</f>
        <v>0.709</v>
      </c>
      <c r="J40" s="26">
        <f>G40/C40</f>
        <v>0.012</v>
      </c>
      <c r="K40" s="33">
        <v>139</v>
      </c>
      <c r="L40" s="19">
        <f t="shared" si="5"/>
        <v>3</v>
      </c>
    </row>
    <row r="41" spans="1:12" ht="60.75" customHeight="1">
      <c r="A41" s="27" t="s">
        <v>674</v>
      </c>
      <c r="B41" s="45" t="s">
        <v>675</v>
      </c>
      <c r="C41" s="48">
        <v>5252</v>
      </c>
      <c r="D41" s="33"/>
      <c r="E41" s="49"/>
      <c r="F41" s="46">
        <v>100</v>
      </c>
      <c r="G41" s="46">
        <v>99.33</v>
      </c>
      <c r="H41" s="48">
        <f t="shared" si="1"/>
        <v>-0.7</v>
      </c>
      <c r="I41" s="25"/>
      <c r="J41" s="26"/>
      <c r="K41" s="33">
        <v>40</v>
      </c>
      <c r="L41" s="19">
        <f t="shared" si="5"/>
        <v>59</v>
      </c>
    </row>
    <row r="42" spans="1:12" ht="45" customHeight="1">
      <c r="A42" s="27" t="s">
        <v>676</v>
      </c>
      <c r="B42" s="45" t="s">
        <v>677</v>
      </c>
      <c r="C42" s="48">
        <v>8223.5</v>
      </c>
      <c r="D42" s="33"/>
      <c r="E42" s="49"/>
      <c r="F42" s="33"/>
      <c r="G42" s="46">
        <v>0</v>
      </c>
      <c r="H42" s="48">
        <f t="shared" si="1"/>
        <v>0</v>
      </c>
      <c r="I42" s="25"/>
      <c r="J42" s="26"/>
      <c r="K42" s="33">
        <v>6</v>
      </c>
      <c r="L42" s="19">
        <f t="shared" si="5"/>
        <v>-6</v>
      </c>
    </row>
    <row r="43" spans="1:12" ht="47.25" customHeight="1" hidden="1">
      <c r="A43" s="27" t="s">
        <v>678</v>
      </c>
      <c r="B43" s="45" t="s">
        <v>679</v>
      </c>
      <c r="C43" s="33"/>
      <c r="D43" s="33"/>
      <c r="E43" s="49"/>
      <c r="F43" s="33"/>
      <c r="G43" s="46"/>
      <c r="H43" s="48">
        <f t="shared" si="1"/>
        <v>0</v>
      </c>
      <c r="I43" s="25"/>
      <c r="J43" s="26"/>
      <c r="K43" s="33"/>
      <c r="L43" s="19">
        <f t="shared" si="5"/>
        <v>0</v>
      </c>
    </row>
    <row r="44" spans="1:12" ht="24.75" customHeight="1">
      <c r="A44" s="27" t="s">
        <v>680</v>
      </c>
      <c r="B44" s="45" t="s">
        <v>681</v>
      </c>
      <c r="C44" s="42">
        <f>C45+C46</f>
        <v>53280.5</v>
      </c>
      <c r="D44" s="42"/>
      <c r="E44" s="49"/>
      <c r="F44" s="42">
        <f>F45+F46+F49</f>
        <v>3800</v>
      </c>
      <c r="G44" s="42">
        <f>G45+G46+G49</f>
        <v>3871.91</v>
      </c>
      <c r="H44" s="48">
        <f t="shared" si="1"/>
        <v>71.9</v>
      </c>
      <c r="I44" s="25">
        <f>G44/F44</f>
        <v>1.019</v>
      </c>
      <c r="J44" s="26">
        <f>G44/C44</f>
        <v>0.073</v>
      </c>
      <c r="K44" s="43">
        <f>K45+K46</f>
        <v>3404</v>
      </c>
      <c r="L44" s="19">
        <f t="shared" si="5"/>
        <v>468</v>
      </c>
    </row>
    <row r="45" spans="1:12" ht="37.5" customHeight="1">
      <c r="A45" s="27" t="s">
        <v>682</v>
      </c>
      <c r="B45" s="45" t="s">
        <v>683</v>
      </c>
      <c r="C45" s="48">
        <v>40197</v>
      </c>
      <c r="D45" s="33"/>
      <c r="E45" s="49"/>
      <c r="F45" s="33">
        <v>3300</v>
      </c>
      <c r="G45" s="46">
        <v>3356.8</v>
      </c>
      <c r="H45" s="48">
        <f t="shared" si="1"/>
        <v>56.8</v>
      </c>
      <c r="I45" s="25">
        <f>G45/F45</f>
        <v>1.017</v>
      </c>
      <c r="J45" s="26">
        <f>G45/C45</f>
        <v>0.084</v>
      </c>
      <c r="K45" s="33">
        <v>3397</v>
      </c>
      <c r="L45" s="19">
        <f t="shared" si="5"/>
        <v>-40</v>
      </c>
    </row>
    <row r="46" spans="1:12" ht="36" customHeight="1">
      <c r="A46" s="27" t="s">
        <v>684</v>
      </c>
      <c r="B46" s="45" t="s">
        <v>685</v>
      </c>
      <c r="C46" s="47">
        <f>SUM(C47:C49)</f>
        <v>13083.5</v>
      </c>
      <c r="D46" s="33"/>
      <c r="E46" s="49"/>
      <c r="F46" s="42">
        <f>F47+F48+F49</f>
        <v>500</v>
      </c>
      <c r="G46" s="42">
        <f>G47+G48+G49</f>
        <v>515.11</v>
      </c>
      <c r="H46" s="48">
        <f t="shared" si="1"/>
        <v>15.1</v>
      </c>
      <c r="I46" s="25">
        <f>G46/F46</f>
        <v>1.03</v>
      </c>
      <c r="J46" s="26">
        <f>G46/C46</f>
        <v>0.039</v>
      </c>
      <c r="K46" s="33">
        <f>K47+K48</f>
        <v>7</v>
      </c>
      <c r="L46" s="33"/>
    </row>
    <row r="47" spans="1:12" ht="37.5" customHeight="1">
      <c r="A47" s="27" t="s">
        <v>686</v>
      </c>
      <c r="B47" s="45" t="s">
        <v>687</v>
      </c>
      <c r="C47" s="29">
        <v>7230</v>
      </c>
      <c r="E47" s="49"/>
      <c r="F47" s="32">
        <v>500</v>
      </c>
      <c r="G47" s="46">
        <v>515.11</v>
      </c>
      <c r="H47" s="48">
        <f t="shared" si="1"/>
        <v>15.1</v>
      </c>
      <c r="I47" s="25"/>
      <c r="J47" s="26"/>
      <c r="K47" s="33">
        <v>7</v>
      </c>
      <c r="L47" s="33"/>
    </row>
    <row r="48" spans="1:12" ht="36" customHeight="1">
      <c r="A48" s="27" t="s">
        <v>688</v>
      </c>
      <c r="B48" s="45" t="s">
        <v>689</v>
      </c>
      <c r="C48" s="48"/>
      <c r="D48" s="33"/>
      <c r="E48" s="49"/>
      <c r="F48" s="33"/>
      <c r="G48" s="46"/>
      <c r="H48" s="48">
        <f t="shared" si="1"/>
        <v>0</v>
      </c>
      <c r="I48" s="25"/>
      <c r="J48" s="26"/>
      <c r="K48" s="33"/>
      <c r="L48" s="33"/>
    </row>
    <row r="49" spans="1:12" ht="36" customHeight="1">
      <c r="A49" s="27" t="s">
        <v>690</v>
      </c>
      <c r="B49" s="45" t="s">
        <v>691</v>
      </c>
      <c r="C49" s="48">
        <v>5853.5</v>
      </c>
      <c r="D49" s="46"/>
      <c r="E49" s="49"/>
      <c r="F49" s="46"/>
      <c r="G49" s="46"/>
      <c r="H49" s="48">
        <f t="shared" si="1"/>
        <v>0</v>
      </c>
      <c r="I49" s="25"/>
      <c r="J49" s="26"/>
      <c r="K49" s="33"/>
      <c r="L49" s="33"/>
    </row>
    <row r="50" spans="1:12" ht="15" customHeight="1">
      <c r="A50" s="20" t="s">
        <v>692</v>
      </c>
      <c r="B50" s="51" t="s">
        <v>693</v>
      </c>
      <c r="C50" s="22">
        <f>C51</f>
        <v>4464.3</v>
      </c>
      <c r="D50" s="22"/>
      <c r="E50" s="49"/>
      <c r="F50" s="22">
        <f>F51</f>
        <v>400</v>
      </c>
      <c r="G50" s="24">
        <f>G51</f>
        <v>397.99</v>
      </c>
      <c r="H50" s="22">
        <f t="shared" si="1"/>
        <v>-2</v>
      </c>
      <c r="I50" s="16">
        <f>G50/F50</f>
        <v>0.995</v>
      </c>
      <c r="J50" s="26">
        <f>G50/C50</f>
        <v>0.089</v>
      </c>
      <c r="K50" s="15">
        <f>K51</f>
        <v>17</v>
      </c>
      <c r="L50" s="19">
        <f aca="true" t="shared" si="6" ref="L50:L55">G50-K50</f>
        <v>381</v>
      </c>
    </row>
    <row r="51" spans="1:12" ht="15" customHeight="1">
      <c r="A51" s="27" t="s">
        <v>694</v>
      </c>
      <c r="B51" s="45" t="s">
        <v>695</v>
      </c>
      <c r="C51" s="48">
        <v>4464.3</v>
      </c>
      <c r="D51" s="48"/>
      <c r="E51" s="49"/>
      <c r="F51" s="48">
        <v>400</v>
      </c>
      <c r="G51" s="46">
        <v>397.99</v>
      </c>
      <c r="H51" s="48">
        <f t="shared" si="1"/>
        <v>-2</v>
      </c>
      <c r="I51" s="25">
        <f>G51/F51</f>
        <v>0.995</v>
      </c>
      <c r="J51" s="26">
        <f>G51/C51</f>
        <v>0.089</v>
      </c>
      <c r="K51" s="33">
        <v>17</v>
      </c>
      <c r="L51" s="19">
        <f t="shared" si="6"/>
        <v>381</v>
      </c>
    </row>
    <row r="52" spans="1:12" ht="26.25" customHeight="1">
      <c r="A52" s="20" t="s">
        <v>696</v>
      </c>
      <c r="B52" s="51" t="s">
        <v>697</v>
      </c>
      <c r="C52" s="22">
        <f>C53+C54</f>
        <v>4861</v>
      </c>
      <c r="D52" s="22"/>
      <c r="E52" s="49"/>
      <c r="F52" s="22">
        <f>F53+F54</f>
        <v>256</v>
      </c>
      <c r="G52" s="24">
        <f>G53+G54+G55+G67</f>
        <v>248.8</v>
      </c>
      <c r="H52" s="22">
        <f t="shared" si="1"/>
        <v>-7.2</v>
      </c>
      <c r="I52" s="16">
        <f>G52/F52</f>
        <v>0.972</v>
      </c>
      <c r="J52" s="26">
        <f>G52/C52</f>
        <v>0.051</v>
      </c>
      <c r="K52" s="24">
        <f>K53+K54+K55+K67</f>
        <v>151</v>
      </c>
      <c r="L52" s="19">
        <f t="shared" si="6"/>
        <v>98</v>
      </c>
    </row>
    <row r="53" spans="1:12" ht="37.5" customHeight="1">
      <c r="A53" s="27" t="s">
        <v>698</v>
      </c>
      <c r="B53" s="52" t="s">
        <v>703</v>
      </c>
      <c r="C53" s="48">
        <v>4818.2</v>
      </c>
      <c r="D53" s="48"/>
      <c r="E53" s="49"/>
      <c r="F53" s="48">
        <v>250</v>
      </c>
      <c r="G53" s="46">
        <v>191.47</v>
      </c>
      <c r="H53" s="48">
        <f t="shared" si="1"/>
        <v>-58.5</v>
      </c>
      <c r="I53" s="25">
        <f>G53/F53</f>
        <v>0.766</v>
      </c>
      <c r="J53" s="26">
        <f>G53/C53</f>
        <v>0.04</v>
      </c>
      <c r="K53" s="53">
        <v>151</v>
      </c>
      <c r="L53" s="19">
        <f t="shared" si="6"/>
        <v>40</v>
      </c>
    </row>
    <row r="54" spans="1:12" ht="35.25" customHeight="1">
      <c r="A54" s="27" t="s">
        <v>704</v>
      </c>
      <c r="B54" s="52" t="s">
        <v>705</v>
      </c>
      <c r="C54" s="48">
        <v>42.8</v>
      </c>
      <c r="D54" s="48"/>
      <c r="E54" s="48"/>
      <c r="F54" s="48">
        <v>6</v>
      </c>
      <c r="G54" s="46">
        <v>6.44</v>
      </c>
      <c r="H54" s="48">
        <f t="shared" si="1"/>
        <v>0.4</v>
      </c>
      <c r="I54" s="25"/>
      <c r="J54" s="26">
        <f>G54/C54</f>
        <v>0.15</v>
      </c>
      <c r="K54" s="53"/>
      <c r="L54" s="33">
        <f t="shared" si="6"/>
        <v>6</v>
      </c>
    </row>
    <row r="55" spans="1:12" ht="36.75" customHeight="1">
      <c r="A55" s="27" t="s">
        <v>706</v>
      </c>
      <c r="B55" s="52" t="s">
        <v>707</v>
      </c>
      <c r="C55" s="48"/>
      <c r="D55" s="48"/>
      <c r="E55" s="48"/>
      <c r="F55" s="48"/>
      <c r="G55" s="42">
        <f>SUM(G56:G66)</f>
        <v>50.89</v>
      </c>
      <c r="H55" s="48">
        <f t="shared" si="1"/>
        <v>50.9</v>
      </c>
      <c r="I55" s="25"/>
      <c r="J55" s="26"/>
      <c r="K55" s="54"/>
      <c r="L55" s="19">
        <f t="shared" si="6"/>
        <v>51</v>
      </c>
    </row>
    <row r="56" spans="1:12" ht="24.75" customHeight="1" hidden="1">
      <c r="A56" s="27" t="s">
        <v>708</v>
      </c>
      <c r="B56" s="52" t="s">
        <v>707</v>
      </c>
      <c r="C56" s="48"/>
      <c r="D56" s="48"/>
      <c r="E56" s="48"/>
      <c r="F56" s="48"/>
      <c r="G56" s="46"/>
      <c r="H56" s="48">
        <f t="shared" si="1"/>
        <v>0</v>
      </c>
      <c r="I56" s="25"/>
      <c r="J56" s="26"/>
      <c r="K56" s="53"/>
      <c r="L56" s="19"/>
    </row>
    <row r="57" spans="1:12" ht="36">
      <c r="A57" s="27" t="s">
        <v>266</v>
      </c>
      <c r="B57" s="52" t="s">
        <v>707</v>
      </c>
      <c r="C57" s="48"/>
      <c r="D57" s="48"/>
      <c r="E57" s="48"/>
      <c r="F57" s="48"/>
      <c r="G57" s="46">
        <v>32.3</v>
      </c>
      <c r="H57" s="48">
        <f t="shared" si="1"/>
        <v>32.3</v>
      </c>
      <c r="I57" s="25"/>
      <c r="J57" s="26"/>
      <c r="K57" s="53"/>
      <c r="L57" s="19"/>
    </row>
    <row r="58" spans="1:12" ht="36">
      <c r="A58" s="27" t="s">
        <v>370</v>
      </c>
      <c r="B58" s="52" t="s">
        <v>707</v>
      </c>
      <c r="C58" s="48"/>
      <c r="D58" s="48"/>
      <c r="E58" s="48"/>
      <c r="F58" s="48"/>
      <c r="G58" s="46">
        <v>1.01</v>
      </c>
      <c r="H58" s="48">
        <f t="shared" si="1"/>
        <v>1</v>
      </c>
      <c r="I58" s="25"/>
      <c r="J58" s="26"/>
      <c r="K58" s="53"/>
      <c r="L58" s="19"/>
    </row>
    <row r="59" spans="1:12" ht="36" hidden="1">
      <c r="A59" s="27" t="s">
        <v>709</v>
      </c>
      <c r="B59" s="52" t="s">
        <v>707</v>
      </c>
      <c r="C59" s="48"/>
      <c r="D59" s="48"/>
      <c r="E59" s="48"/>
      <c r="F59" s="48"/>
      <c r="G59" s="46"/>
      <c r="H59" s="48">
        <f t="shared" si="1"/>
        <v>0</v>
      </c>
      <c r="I59" s="25"/>
      <c r="J59" s="26"/>
      <c r="K59" s="53"/>
      <c r="L59" s="19"/>
    </row>
    <row r="60" spans="1:12" ht="36" hidden="1">
      <c r="A60" s="27" t="s">
        <v>710</v>
      </c>
      <c r="B60" s="52" t="s">
        <v>707</v>
      </c>
      <c r="C60" s="48"/>
      <c r="D60" s="48"/>
      <c r="E60" s="48"/>
      <c r="F60" s="48"/>
      <c r="G60" s="46"/>
      <c r="H60" s="48">
        <f t="shared" si="1"/>
        <v>0</v>
      </c>
      <c r="I60" s="25"/>
      <c r="J60" s="26"/>
      <c r="K60" s="53"/>
      <c r="L60" s="19"/>
    </row>
    <row r="61" spans="1:12" ht="36" hidden="1">
      <c r="A61" s="27" t="s">
        <v>711</v>
      </c>
      <c r="B61" s="52" t="s">
        <v>707</v>
      </c>
      <c r="C61" s="48"/>
      <c r="D61" s="48"/>
      <c r="E61" s="48"/>
      <c r="F61" s="48"/>
      <c r="G61" s="46"/>
      <c r="H61" s="48">
        <f t="shared" si="1"/>
        <v>0</v>
      </c>
      <c r="I61" s="25"/>
      <c r="J61" s="26"/>
      <c r="K61" s="53"/>
      <c r="L61" s="19"/>
    </row>
    <row r="62" spans="1:12" ht="36" hidden="1">
      <c r="A62" s="27" t="s">
        <v>712</v>
      </c>
      <c r="B62" s="52" t="s">
        <v>707</v>
      </c>
      <c r="C62" s="48"/>
      <c r="D62" s="48"/>
      <c r="E62" s="48"/>
      <c r="F62" s="48"/>
      <c r="G62" s="46"/>
      <c r="H62" s="48">
        <f t="shared" si="1"/>
        <v>0</v>
      </c>
      <c r="I62" s="25"/>
      <c r="J62" s="26"/>
      <c r="K62" s="53"/>
      <c r="L62" s="19"/>
    </row>
    <row r="63" spans="1:12" ht="36" hidden="1">
      <c r="A63" s="27" t="s">
        <v>713</v>
      </c>
      <c r="B63" s="52" t="s">
        <v>707</v>
      </c>
      <c r="C63" s="48"/>
      <c r="D63" s="48"/>
      <c r="E63" s="48"/>
      <c r="F63" s="48"/>
      <c r="G63" s="46"/>
      <c r="H63" s="48">
        <f t="shared" si="1"/>
        <v>0</v>
      </c>
      <c r="I63" s="25"/>
      <c r="J63" s="26"/>
      <c r="K63" s="53"/>
      <c r="L63" s="19"/>
    </row>
    <row r="64" spans="1:12" ht="36">
      <c r="A64" s="27" t="s">
        <v>350</v>
      </c>
      <c r="B64" s="52" t="s">
        <v>707</v>
      </c>
      <c r="C64" s="48"/>
      <c r="D64" s="48"/>
      <c r="E64" s="48"/>
      <c r="F64" s="48"/>
      <c r="G64" s="46">
        <v>17.58</v>
      </c>
      <c r="H64" s="48">
        <f t="shared" si="1"/>
        <v>17.6</v>
      </c>
      <c r="I64" s="25"/>
      <c r="J64" s="26"/>
      <c r="K64" s="53"/>
      <c r="L64" s="19"/>
    </row>
    <row r="65" spans="1:12" ht="36" hidden="1">
      <c r="A65" s="27" t="s">
        <v>714</v>
      </c>
      <c r="B65" s="52" t="s">
        <v>707</v>
      </c>
      <c r="C65" s="48"/>
      <c r="D65" s="48"/>
      <c r="E65" s="48"/>
      <c r="F65" s="48"/>
      <c r="G65" s="46"/>
      <c r="H65" s="48">
        <f t="shared" si="1"/>
        <v>0</v>
      </c>
      <c r="I65" s="25"/>
      <c r="J65" s="26"/>
      <c r="K65" s="53"/>
      <c r="L65" s="19"/>
    </row>
    <row r="66" spans="1:12" ht="36" hidden="1">
      <c r="A66" s="27" t="s">
        <v>715</v>
      </c>
      <c r="B66" s="52" t="s">
        <v>707</v>
      </c>
      <c r="C66" s="48"/>
      <c r="D66" s="48"/>
      <c r="E66" s="48"/>
      <c r="F66" s="48"/>
      <c r="G66" s="46"/>
      <c r="H66" s="48">
        <f t="shared" si="1"/>
        <v>0</v>
      </c>
      <c r="I66" s="25"/>
      <c r="J66" s="26"/>
      <c r="K66" s="53"/>
      <c r="L66" s="19"/>
    </row>
    <row r="67" spans="1:12" ht="36" hidden="1">
      <c r="A67" s="27" t="s">
        <v>716</v>
      </c>
      <c r="B67" s="52" t="s">
        <v>717</v>
      </c>
      <c r="C67" s="48"/>
      <c r="D67" s="48"/>
      <c r="E67" s="48"/>
      <c r="F67" s="48"/>
      <c r="G67" s="46"/>
      <c r="H67" s="48">
        <f t="shared" si="1"/>
        <v>0</v>
      </c>
      <c r="I67" s="25"/>
      <c r="J67" s="26"/>
      <c r="K67" s="53"/>
      <c r="L67" s="19"/>
    </row>
    <row r="68" spans="1:12" ht="24.75" customHeight="1">
      <c r="A68" s="20" t="s">
        <v>718</v>
      </c>
      <c r="B68" s="129" t="s">
        <v>719</v>
      </c>
      <c r="C68" s="22">
        <f>C72</f>
        <v>11045</v>
      </c>
      <c r="D68" s="22"/>
      <c r="E68" s="49"/>
      <c r="F68" s="22">
        <f>F72</f>
        <v>760</v>
      </c>
      <c r="G68" s="24">
        <f>G72+G71+G70+G69</f>
        <v>0</v>
      </c>
      <c r="H68" s="22">
        <f t="shared" si="1"/>
        <v>-760</v>
      </c>
      <c r="I68" s="16">
        <f>G68/F68</f>
        <v>0</v>
      </c>
      <c r="J68" s="26">
        <f>G68/C68</f>
        <v>0</v>
      </c>
      <c r="K68" s="15">
        <f>K72+K71+K70+K69</f>
        <v>1670</v>
      </c>
      <c r="L68" s="19">
        <f>G68-K68</f>
        <v>-1670</v>
      </c>
    </row>
    <row r="69" spans="1:12" ht="17.25" customHeight="1">
      <c r="A69" s="27" t="s">
        <v>720</v>
      </c>
      <c r="B69" s="52" t="s">
        <v>721</v>
      </c>
      <c r="C69" s="48"/>
      <c r="D69" s="48"/>
      <c r="E69" s="48"/>
      <c r="F69" s="48"/>
      <c r="G69" s="46"/>
      <c r="H69" s="48">
        <f t="shared" si="1"/>
        <v>0</v>
      </c>
      <c r="I69" s="25"/>
      <c r="J69" s="26"/>
      <c r="K69" s="33"/>
      <c r="L69" s="19">
        <f>G69-K69</f>
        <v>0</v>
      </c>
    </row>
    <row r="70" spans="1:12" ht="37.5" customHeight="1" hidden="1">
      <c r="A70" s="27" t="s">
        <v>722</v>
      </c>
      <c r="B70" s="52" t="s">
        <v>723</v>
      </c>
      <c r="C70" s="48"/>
      <c r="D70" s="48"/>
      <c r="E70" s="48"/>
      <c r="F70" s="48"/>
      <c r="G70" s="46"/>
      <c r="H70" s="48">
        <f aca="true" t="shared" si="7" ref="H70:H132">G70-F70</f>
        <v>0</v>
      </c>
      <c r="I70" s="25"/>
      <c r="J70" s="26"/>
      <c r="K70" s="33"/>
      <c r="L70" s="19"/>
    </row>
    <row r="71" spans="1:12" ht="36.75" customHeight="1" hidden="1">
      <c r="A71" s="27" t="s">
        <v>724</v>
      </c>
      <c r="B71" s="52" t="s">
        <v>725</v>
      </c>
      <c r="C71" s="48"/>
      <c r="D71" s="48"/>
      <c r="E71" s="48"/>
      <c r="F71" s="48"/>
      <c r="G71" s="46"/>
      <c r="H71" s="48">
        <f t="shared" si="7"/>
        <v>0</v>
      </c>
      <c r="I71" s="25"/>
      <c r="J71" s="26"/>
      <c r="K71" s="33"/>
      <c r="L71" s="19">
        <f>G71-K71</f>
        <v>0</v>
      </c>
    </row>
    <row r="72" spans="1:12" ht="36.75" customHeight="1">
      <c r="A72" s="27" t="s">
        <v>352</v>
      </c>
      <c r="B72" s="52" t="s">
        <v>0</v>
      </c>
      <c r="C72" s="48">
        <v>11045</v>
      </c>
      <c r="D72" s="48"/>
      <c r="E72" s="49"/>
      <c r="F72" s="48">
        <v>760</v>
      </c>
      <c r="G72" s="46"/>
      <c r="H72" s="48">
        <f t="shared" si="7"/>
        <v>-760</v>
      </c>
      <c r="I72" s="25">
        <f>G72/F72</f>
        <v>0</v>
      </c>
      <c r="J72" s="26">
        <f>G72/C72</f>
        <v>0</v>
      </c>
      <c r="K72" s="19">
        <v>1670</v>
      </c>
      <c r="L72" s="19">
        <f>G72-K72</f>
        <v>-1670</v>
      </c>
    </row>
    <row r="73" spans="1:12" ht="13.5" customHeight="1">
      <c r="A73" s="20" t="s">
        <v>1</v>
      </c>
      <c r="B73" s="130" t="s">
        <v>2</v>
      </c>
      <c r="C73" s="36">
        <f>C74</f>
        <v>78</v>
      </c>
      <c r="D73" s="36"/>
      <c r="E73" s="49"/>
      <c r="F73" s="36">
        <f>F74</f>
        <v>3</v>
      </c>
      <c r="G73" s="38">
        <f>G74+G78</f>
        <v>2.9</v>
      </c>
      <c r="H73" s="22">
        <f t="shared" si="7"/>
        <v>-0.1</v>
      </c>
      <c r="I73" s="25">
        <f>G73/F73</f>
        <v>0.967</v>
      </c>
      <c r="J73" s="26">
        <f>G73/C73</f>
        <v>0.037</v>
      </c>
      <c r="K73" s="55">
        <f>SUM(K74:K78)</f>
        <v>3</v>
      </c>
      <c r="L73" s="19">
        <f>G73-K73</f>
        <v>0</v>
      </c>
    </row>
    <row r="74" spans="1:12" ht="13.5" customHeight="1">
      <c r="A74" s="27" t="s">
        <v>3</v>
      </c>
      <c r="B74" s="128" t="s">
        <v>4</v>
      </c>
      <c r="C74" s="47">
        <f>C75+C76+C77</f>
        <v>78</v>
      </c>
      <c r="D74" s="47"/>
      <c r="E74" s="49"/>
      <c r="F74" s="47">
        <f>F75+F76+F77</f>
        <v>3</v>
      </c>
      <c r="G74" s="42">
        <f>G75+G77+G79</f>
        <v>2.9</v>
      </c>
      <c r="H74" s="48">
        <f t="shared" si="7"/>
        <v>-0.1</v>
      </c>
      <c r="I74" s="25">
        <f>G74/F74</f>
        <v>0.967</v>
      </c>
      <c r="J74" s="26">
        <f>G74/C74</f>
        <v>0.037</v>
      </c>
      <c r="K74" s="44"/>
      <c r="L74" s="19">
        <f>G74-K74</f>
        <v>3</v>
      </c>
    </row>
    <row r="75" spans="1:12" ht="13.5" customHeight="1">
      <c r="A75" s="131" t="s">
        <v>5</v>
      </c>
      <c r="B75" s="132" t="s">
        <v>6</v>
      </c>
      <c r="C75" s="48"/>
      <c r="D75" s="48"/>
      <c r="E75" s="49"/>
      <c r="F75" s="48"/>
      <c r="G75" s="46"/>
      <c r="H75" s="48">
        <f t="shared" si="7"/>
        <v>0</v>
      </c>
      <c r="I75" s="25"/>
      <c r="J75" s="26"/>
      <c r="K75" s="2"/>
      <c r="L75" s="19">
        <f>G75-K76</f>
        <v>0</v>
      </c>
    </row>
    <row r="76" spans="1:12" ht="33" customHeight="1" hidden="1">
      <c r="A76" s="27" t="s">
        <v>7</v>
      </c>
      <c r="B76" s="58" t="s">
        <v>8</v>
      </c>
      <c r="C76" s="48"/>
      <c r="D76" s="48"/>
      <c r="E76" s="49"/>
      <c r="F76" s="48"/>
      <c r="G76" s="46"/>
      <c r="H76" s="48">
        <f t="shared" si="7"/>
        <v>0</v>
      </c>
      <c r="I76" s="25"/>
      <c r="J76" s="26"/>
      <c r="K76" s="40"/>
      <c r="L76" s="19"/>
    </row>
    <row r="77" spans="1:12" ht="24">
      <c r="A77" s="27" t="s">
        <v>9</v>
      </c>
      <c r="B77" s="58" t="s">
        <v>10</v>
      </c>
      <c r="C77" s="48">
        <v>78</v>
      </c>
      <c r="D77" s="48"/>
      <c r="E77" s="49"/>
      <c r="F77" s="48">
        <v>3</v>
      </c>
      <c r="G77" s="46">
        <v>2.9</v>
      </c>
      <c r="H77" s="48">
        <f t="shared" si="7"/>
        <v>-0.1</v>
      </c>
      <c r="I77" s="25">
        <f>G77/F77</f>
        <v>0.967</v>
      </c>
      <c r="J77" s="26">
        <f>G77/C77</f>
        <v>0.037</v>
      </c>
      <c r="K77" s="40">
        <v>3</v>
      </c>
      <c r="L77" s="19"/>
    </row>
    <row r="78" spans="1:12" ht="14.25" customHeight="1" hidden="1">
      <c r="A78" s="27" t="s">
        <v>11</v>
      </c>
      <c r="B78" s="58" t="s">
        <v>12</v>
      </c>
      <c r="C78" s="48"/>
      <c r="D78" s="48"/>
      <c r="E78" s="49"/>
      <c r="F78" s="48"/>
      <c r="G78" s="46"/>
      <c r="H78" s="48">
        <f t="shared" si="7"/>
        <v>0</v>
      </c>
      <c r="I78" s="25"/>
      <c r="J78" s="26"/>
      <c r="K78" s="40"/>
      <c r="L78" s="19">
        <f>G78-K78</f>
        <v>0</v>
      </c>
    </row>
    <row r="79" spans="1:12" ht="14.25" customHeight="1" hidden="1">
      <c r="A79" s="27" t="s">
        <v>13</v>
      </c>
      <c r="B79" s="58" t="s">
        <v>14</v>
      </c>
      <c r="C79" s="48"/>
      <c r="D79" s="48"/>
      <c r="E79" s="49"/>
      <c r="F79" s="48"/>
      <c r="G79" s="46"/>
      <c r="H79" s="48">
        <f t="shared" si="7"/>
        <v>0</v>
      </c>
      <c r="I79" s="25"/>
      <c r="J79" s="26"/>
      <c r="K79" s="40"/>
      <c r="L79" s="19"/>
    </row>
    <row r="80" spans="1:12" ht="15" customHeight="1">
      <c r="A80" s="20" t="s">
        <v>15</v>
      </c>
      <c r="B80" s="130" t="s">
        <v>16</v>
      </c>
      <c r="C80" s="36">
        <f>C81+C82+C83+C85+C87+C89+C92+C95+C96+C98</f>
        <v>6587</v>
      </c>
      <c r="D80" s="36"/>
      <c r="E80" s="49"/>
      <c r="F80" s="36">
        <v>468</v>
      </c>
      <c r="G80" s="38">
        <f>G81+G82+G83+G86+G87+G88+G89+G90+G91+G92+G93+G94+G95+G96+G98</f>
        <v>457.84</v>
      </c>
      <c r="H80" s="22">
        <f t="shared" si="7"/>
        <v>-10.2</v>
      </c>
      <c r="I80" s="16">
        <f>G80/F80</f>
        <v>0.978</v>
      </c>
      <c r="J80" s="26">
        <f>G80/C80</f>
        <v>0.07</v>
      </c>
      <c r="K80" s="37">
        <f>K81+K82+K83+K87+K88+K85+K92+K96+K97+K98</f>
        <v>288</v>
      </c>
      <c r="L80" s="19">
        <f>G80-K80</f>
        <v>170</v>
      </c>
    </row>
    <row r="81" spans="1:12" ht="24" customHeight="1">
      <c r="A81" s="27" t="s">
        <v>17</v>
      </c>
      <c r="B81" s="58" t="s">
        <v>18</v>
      </c>
      <c r="C81" s="48">
        <v>130</v>
      </c>
      <c r="D81" s="48"/>
      <c r="E81" s="49"/>
      <c r="F81" s="48">
        <v>10</v>
      </c>
      <c r="G81" s="46">
        <v>12.15</v>
      </c>
      <c r="H81" s="48">
        <f t="shared" si="7"/>
        <v>2.2</v>
      </c>
      <c r="I81" s="25">
        <f>G81/F81</f>
        <v>1.215</v>
      </c>
      <c r="J81" s="26">
        <f>G81/C81</f>
        <v>0.093</v>
      </c>
      <c r="K81" s="19">
        <v>5</v>
      </c>
      <c r="L81" s="19">
        <f>G81-K81</f>
        <v>7</v>
      </c>
    </row>
    <row r="82" spans="1:12" ht="33.75" customHeight="1">
      <c r="A82" s="27" t="s">
        <v>19</v>
      </c>
      <c r="B82" s="58" t="s">
        <v>20</v>
      </c>
      <c r="C82" s="48">
        <v>20</v>
      </c>
      <c r="D82" s="48"/>
      <c r="E82" s="49"/>
      <c r="F82" s="48">
        <v>1.5</v>
      </c>
      <c r="G82" s="46">
        <v>0.6</v>
      </c>
      <c r="H82" s="48">
        <f t="shared" si="7"/>
        <v>-0.9</v>
      </c>
      <c r="I82" s="25">
        <f>G82/F82</f>
        <v>0.4</v>
      </c>
      <c r="J82" s="26">
        <f>G82/C82</f>
        <v>0.03</v>
      </c>
      <c r="K82" s="19">
        <v>3</v>
      </c>
      <c r="L82" s="19">
        <f>G82-K82</f>
        <v>-2</v>
      </c>
    </row>
    <row r="83" spans="1:12" ht="21" customHeight="1">
      <c r="A83" s="27" t="s">
        <v>21</v>
      </c>
      <c r="B83" s="58" t="s">
        <v>22</v>
      </c>
      <c r="C83" s="48"/>
      <c r="D83" s="48"/>
      <c r="E83" s="49"/>
      <c r="F83" s="48"/>
      <c r="G83" s="42">
        <f>G84+G85</f>
        <v>45</v>
      </c>
      <c r="H83" s="48">
        <f t="shared" si="7"/>
        <v>45</v>
      </c>
      <c r="I83" s="25"/>
      <c r="J83" s="26"/>
      <c r="K83" s="19"/>
      <c r="L83" s="19"/>
    </row>
    <row r="84" spans="1:12" ht="18" customHeight="1" hidden="1">
      <c r="A84" s="27" t="s">
        <v>23</v>
      </c>
      <c r="B84" s="58" t="s">
        <v>22</v>
      </c>
      <c r="C84" s="48"/>
      <c r="D84" s="48"/>
      <c r="E84" s="33"/>
      <c r="F84" s="48"/>
      <c r="G84" s="46"/>
      <c r="H84" s="48">
        <f t="shared" si="7"/>
        <v>0</v>
      </c>
      <c r="I84" s="25"/>
      <c r="J84" s="26"/>
      <c r="K84" s="19"/>
      <c r="L84" s="19"/>
    </row>
    <row r="85" spans="1:12" ht="18" customHeight="1">
      <c r="A85" s="27" t="s">
        <v>353</v>
      </c>
      <c r="B85" s="58" t="s">
        <v>22</v>
      </c>
      <c r="C85" s="48">
        <v>140</v>
      </c>
      <c r="D85" s="48"/>
      <c r="E85" s="33"/>
      <c r="F85" s="48">
        <v>10</v>
      </c>
      <c r="G85" s="46">
        <v>45</v>
      </c>
      <c r="H85" s="48">
        <f t="shared" si="7"/>
        <v>35</v>
      </c>
      <c r="I85" s="25"/>
      <c r="J85" s="26"/>
      <c r="K85" s="19">
        <v>10</v>
      </c>
      <c r="L85" s="19">
        <f>G85-K85</f>
        <v>35</v>
      </c>
    </row>
    <row r="86" spans="1:12" ht="22.5" customHeight="1">
      <c r="A86" s="27" t="s">
        <v>24</v>
      </c>
      <c r="B86" s="58" t="s">
        <v>25</v>
      </c>
      <c r="C86" s="48"/>
      <c r="D86" s="48"/>
      <c r="E86" s="33"/>
      <c r="F86" s="48"/>
      <c r="G86" s="46">
        <v>3.65</v>
      </c>
      <c r="H86" s="48">
        <f t="shared" si="7"/>
        <v>3.7</v>
      </c>
      <c r="I86" s="25"/>
      <c r="J86" s="26"/>
      <c r="K86" s="19"/>
      <c r="L86" s="19"/>
    </row>
    <row r="87" spans="1:12" ht="12" customHeight="1">
      <c r="A87" s="27" t="s">
        <v>26</v>
      </c>
      <c r="B87" s="58" t="s">
        <v>27</v>
      </c>
      <c r="C87" s="48">
        <v>30</v>
      </c>
      <c r="D87" s="48"/>
      <c r="E87" s="33"/>
      <c r="F87" s="48">
        <v>2</v>
      </c>
      <c r="G87" s="46">
        <v>2</v>
      </c>
      <c r="H87" s="48">
        <f t="shared" si="7"/>
        <v>0</v>
      </c>
      <c r="I87" s="25"/>
      <c r="J87" s="26"/>
      <c r="K87" s="19"/>
      <c r="L87" s="19"/>
    </row>
    <row r="88" spans="1:12" ht="25.5" customHeight="1" hidden="1">
      <c r="A88" s="27" t="s">
        <v>28</v>
      </c>
      <c r="B88" s="58" t="s">
        <v>29</v>
      </c>
      <c r="C88" s="48"/>
      <c r="D88" s="48"/>
      <c r="E88" s="33"/>
      <c r="F88" s="48"/>
      <c r="G88" s="46"/>
      <c r="H88" s="48">
        <f t="shared" si="7"/>
        <v>0</v>
      </c>
      <c r="I88" s="25"/>
      <c r="J88" s="26"/>
      <c r="K88" s="19"/>
      <c r="L88" s="19"/>
    </row>
    <row r="89" spans="1:12" ht="22.5" customHeight="1">
      <c r="A89" s="27" t="s">
        <v>30</v>
      </c>
      <c r="B89" s="58" t="s">
        <v>31</v>
      </c>
      <c r="C89" s="48">
        <v>20</v>
      </c>
      <c r="D89" s="48"/>
      <c r="E89" s="49"/>
      <c r="F89" s="48">
        <v>1.5</v>
      </c>
      <c r="G89" s="46"/>
      <c r="H89" s="48">
        <f t="shared" si="7"/>
        <v>-1.5</v>
      </c>
      <c r="I89" s="25">
        <f>G89/F89</f>
        <v>0</v>
      </c>
      <c r="J89" s="26">
        <f>G89/C89</f>
        <v>0</v>
      </c>
      <c r="K89" s="19"/>
      <c r="L89" s="19"/>
    </row>
    <row r="90" spans="1:12" ht="22.5" customHeight="1" hidden="1">
      <c r="A90" s="27" t="s">
        <v>32</v>
      </c>
      <c r="B90" s="58" t="s">
        <v>33</v>
      </c>
      <c r="C90" s="48"/>
      <c r="D90" s="48"/>
      <c r="E90" s="33"/>
      <c r="F90" s="48"/>
      <c r="G90" s="46"/>
      <c r="H90" s="48">
        <f t="shared" si="7"/>
        <v>0</v>
      </c>
      <c r="I90" s="25"/>
      <c r="J90" s="26"/>
      <c r="K90" s="19"/>
      <c r="L90" s="19"/>
    </row>
    <row r="91" spans="1:12" ht="22.5" customHeight="1" hidden="1">
      <c r="A91" s="27" t="s">
        <v>34</v>
      </c>
      <c r="B91" s="58" t="s">
        <v>35</v>
      </c>
      <c r="C91" s="48"/>
      <c r="D91" s="48"/>
      <c r="E91" s="33"/>
      <c r="F91" s="48"/>
      <c r="G91" s="46"/>
      <c r="H91" s="48">
        <f t="shared" si="7"/>
        <v>0</v>
      </c>
      <c r="I91" s="25"/>
      <c r="J91" s="26"/>
      <c r="K91" s="19"/>
      <c r="L91" s="19"/>
    </row>
    <row r="92" spans="1:12" ht="13.5" customHeight="1">
      <c r="A92" s="27" t="s">
        <v>36</v>
      </c>
      <c r="B92" s="58" t="s">
        <v>37</v>
      </c>
      <c r="C92" s="48">
        <v>30</v>
      </c>
      <c r="D92" s="48"/>
      <c r="E92" s="49"/>
      <c r="F92" s="48">
        <v>3</v>
      </c>
      <c r="G92" s="46">
        <v>3.5</v>
      </c>
      <c r="H92" s="48">
        <f t="shared" si="7"/>
        <v>0.5</v>
      </c>
      <c r="I92" s="25">
        <f>G92/F92</f>
        <v>1.167</v>
      </c>
      <c r="J92" s="26">
        <f>G92/C92</f>
        <v>0.117</v>
      </c>
      <c r="K92" s="19">
        <v>3</v>
      </c>
      <c r="L92" s="19">
        <f>G92-K92</f>
        <v>1</v>
      </c>
    </row>
    <row r="93" spans="1:12" ht="31.5" customHeight="1" hidden="1">
      <c r="A93" s="27" t="s">
        <v>38</v>
      </c>
      <c r="B93" s="133" t="s">
        <v>39</v>
      </c>
      <c r="C93" s="33"/>
      <c r="D93" s="33"/>
      <c r="E93" s="33"/>
      <c r="F93" s="48"/>
      <c r="G93" s="46"/>
      <c r="H93" s="48">
        <f t="shared" si="7"/>
        <v>0</v>
      </c>
      <c r="I93" s="25"/>
      <c r="J93" s="26"/>
      <c r="K93" s="19"/>
      <c r="L93" s="19"/>
    </row>
    <row r="94" spans="1:12" ht="36" hidden="1">
      <c r="A94" s="27" t="s">
        <v>40</v>
      </c>
      <c r="B94" s="58" t="s">
        <v>39</v>
      </c>
      <c r="C94" s="33"/>
      <c r="D94" s="33"/>
      <c r="E94" s="33"/>
      <c r="F94" s="48"/>
      <c r="G94" s="46"/>
      <c r="H94" s="48">
        <f t="shared" si="7"/>
        <v>0</v>
      </c>
      <c r="I94" s="25"/>
      <c r="J94" s="26"/>
      <c r="K94" s="33"/>
      <c r="L94" s="19"/>
    </row>
    <row r="95" spans="1:12" ht="33" customHeight="1">
      <c r="A95" s="27" t="s">
        <v>41</v>
      </c>
      <c r="B95" s="58" t="s">
        <v>39</v>
      </c>
      <c r="C95" s="48">
        <v>75</v>
      </c>
      <c r="D95" s="48"/>
      <c r="E95" s="49"/>
      <c r="F95" s="48">
        <v>7</v>
      </c>
      <c r="G95" s="46">
        <v>6.2</v>
      </c>
      <c r="H95" s="48">
        <f t="shared" si="7"/>
        <v>-0.8</v>
      </c>
      <c r="I95" s="25">
        <f>G95/F95</f>
        <v>0.886</v>
      </c>
      <c r="J95" s="26">
        <f>G95/C95</f>
        <v>0.083</v>
      </c>
      <c r="K95" s="33"/>
      <c r="L95" s="19"/>
    </row>
    <row r="96" spans="1:12" ht="23.25" customHeight="1">
      <c r="A96" s="27" t="s">
        <v>42</v>
      </c>
      <c r="B96" s="58" t="s">
        <v>239</v>
      </c>
      <c r="C96" s="48">
        <v>5622</v>
      </c>
      <c r="D96" s="48"/>
      <c r="E96" s="49"/>
      <c r="F96" s="48">
        <v>400</v>
      </c>
      <c r="G96" s="46">
        <v>304.57</v>
      </c>
      <c r="H96" s="48">
        <f t="shared" si="7"/>
        <v>-95.4</v>
      </c>
      <c r="I96" s="25">
        <f>G96/F96</f>
        <v>0.761</v>
      </c>
      <c r="J96" s="26">
        <f>G96/C96</f>
        <v>0.054</v>
      </c>
      <c r="K96" s="19">
        <v>72</v>
      </c>
      <c r="L96" s="19"/>
    </row>
    <row r="97" spans="1:12" ht="24">
      <c r="A97" s="27" t="s">
        <v>43</v>
      </c>
      <c r="B97" s="58" t="s">
        <v>44</v>
      </c>
      <c r="C97" s="48"/>
      <c r="D97" s="48"/>
      <c r="E97" s="49"/>
      <c r="F97" s="48"/>
      <c r="G97" s="46"/>
      <c r="H97" s="48">
        <f t="shared" si="7"/>
        <v>0</v>
      </c>
      <c r="I97" s="25"/>
      <c r="J97" s="26"/>
      <c r="K97" s="19"/>
      <c r="L97" s="19">
        <f>G97-K97</f>
        <v>0</v>
      </c>
    </row>
    <row r="98" spans="1:12" ht="36">
      <c r="A98" s="27" t="s">
        <v>45</v>
      </c>
      <c r="B98" s="57" t="s">
        <v>240</v>
      </c>
      <c r="C98" s="48">
        <f>C103+C106+C107+C108</f>
        <v>520</v>
      </c>
      <c r="D98" s="48"/>
      <c r="E98" s="49"/>
      <c r="F98" s="42">
        <f>SUM(F99:F115)</f>
        <v>33</v>
      </c>
      <c r="G98" s="42">
        <f>SUM(G99:G115)</f>
        <v>80.17</v>
      </c>
      <c r="H98" s="48">
        <f t="shared" si="7"/>
        <v>47.2</v>
      </c>
      <c r="I98" s="25">
        <f>G98/F98</f>
        <v>2.429</v>
      </c>
      <c r="J98" s="26">
        <f>G98/C98</f>
        <v>0.154</v>
      </c>
      <c r="K98" s="19">
        <f>SUM(K100:K115)</f>
        <v>195</v>
      </c>
      <c r="L98" s="19">
        <f>G98-K98</f>
        <v>-115</v>
      </c>
    </row>
    <row r="99" spans="1:12" ht="36" hidden="1">
      <c r="A99" s="27" t="s">
        <v>46</v>
      </c>
      <c r="B99" s="58" t="s">
        <v>47</v>
      </c>
      <c r="C99" s="48"/>
      <c r="D99" s="48"/>
      <c r="E99" s="33"/>
      <c r="F99" s="48"/>
      <c r="G99" s="46"/>
      <c r="H99" s="48">
        <f t="shared" si="7"/>
        <v>0</v>
      </c>
      <c r="I99" s="25"/>
      <c r="J99" s="26"/>
      <c r="K99" s="19"/>
      <c r="L99" s="33"/>
    </row>
    <row r="100" spans="1:12" ht="36" hidden="1">
      <c r="A100" s="27" t="s">
        <v>48</v>
      </c>
      <c r="B100" s="58" t="s">
        <v>47</v>
      </c>
      <c r="C100" s="48"/>
      <c r="D100" s="48"/>
      <c r="E100" s="33"/>
      <c r="F100" s="48"/>
      <c r="G100" s="46"/>
      <c r="H100" s="48">
        <f t="shared" si="7"/>
        <v>0</v>
      </c>
      <c r="I100" s="25"/>
      <c r="J100" s="26"/>
      <c r="K100" s="19"/>
      <c r="L100" s="33"/>
    </row>
    <row r="101" spans="1:12" ht="36" hidden="1">
      <c r="A101" s="27" t="s">
        <v>49</v>
      </c>
      <c r="B101" s="58" t="s">
        <v>47</v>
      </c>
      <c r="C101" s="48"/>
      <c r="D101" s="48"/>
      <c r="E101" s="33"/>
      <c r="F101" s="48"/>
      <c r="G101" s="46"/>
      <c r="H101" s="48">
        <f t="shared" si="7"/>
        <v>0</v>
      </c>
      <c r="I101" s="25"/>
      <c r="J101" s="26"/>
      <c r="K101" s="19"/>
      <c r="L101" s="33"/>
    </row>
    <row r="102" spans="1:12" ht="36">
      <c r="A102" s="27" t="s">
        <v>50</v>
      </c>
      <c r="B102" s="58" t="s">
        <v>47</v>
      </c>
      <c r="C102" s="48"/>
      <c r="D102" s="48"/>
      <c r="E102" s="33"/>
      <c r="F102" s="48"/>
      <c r="G102" s="46">
        <v>0.05</v>
      </c>
      <c r="H102" s="48">
        <f t="shared" si="7"/>
        <v>0.1</v>
      </c>
      <c r="I102" s="25"/>
      <c r="J102" s="26"/>
      <c r="K102" s="19">
        <v>24</v>
      </c>
      <c r="L102" s="33"/>
    </row>
    <row r="103" spans="1:12" ht="44.25" customHeight="1">
      <c r="A103" s="27" t="s">
        <v>51</v>
      </c>
      <c r="B103" s="58" t="s">
        <v>52</v>
      </c>
      <c r="C103" s="48">
        <v>20</v>
      </c>
      <c r="D103" s="48"/>
      <c r="E103" s="49"/>
      <c r="F103" s="48">
        <v>3</v>
      </c>
      <c r="G103" s="46">
        <v>59.92</v>
      </c>
      <c r="H103" s="48">
        <f t="shared" si="7"/>
        <v>56.9</v>
      </c>
      <c r="I103" s="25"/>
      <c r="J103" s="26"/>
      <c r="K103" s="19">
        <v>171</v>
      </c>
      <c r="L103" s="33"/>
    </row>
    <row r="104" spans="1:12" ht="34.5" customHeight="1">
      <c r="A104" s="27" t="s">
        <v>267</v>
      </c>
      <c r="B104" s="58" t="s">
        <v>47</v>
      </c>
      <c r="C104" s="48"/>
      <c r="D104" s="48"/>
      <c r="E104" s="49"/>
      <c r="F104" s="33"/>
      <c r="G104" s="46">
        <v>2</v>
      </c>
      <c r="H104" s="48">
        <f t="shared" si="7"/>
        <v>2</v>
      </c>
      <c r="I104" s="25"/>
      <c r="J104" s="26"/>
      <c r="K104" s="19"/>
      <c r="L104" s="33"/>
    </row>
    <row r="105" spans="1:12" ht="36" hidden="1">
      <c r="A105" s="27" t="s">
        <v>53</v>
      </c>
      <c r="B105" s="58" t="s">
        <v>47</v>
      </c>
      <c r="C105" s="48"/>
      <c r="D105" s="48"/>
      <c r="E105" s="33"/>
      <c r="F105" s="33"/>
      <c r="G105" s="46"/>
      <c r="H105" s="48">
        <f t="shared" si="7"/>
        <v>0</v>
      </c>
      <c r="I105" s="25"/>
      <c r="J105" s="26"/>
      <c r="K105" s="33"/>
      <c r="L105" s="33"/>
    </row>
    <row r="106" spans="1:12" ht="36">
      <c r="A106" s="27" t="s">
        <v>54</v>
      </c>
      <c r="B106" s="58" t="s">
        <v>47</v>
      </c>
      <c r="C106" s="48"/>
      <c r="D106" s="48"/>
      <c r="E106" s="33"/>
      <c r="F106" s="33"/>
      <c r="G106" s="46">
        <v>1</v>
      </c>
      <c r="H106" s="48">
        <f t="shared" si="7"/>
        <v>1</v>
      </c>
      <c r="I106" s="25"/>
      <c r="J106" s="26"/>
      <c r="K106" s="33"/>
      <c r="L106" s="33"/>
    </row>
    <row r="107" spans="1:12" ht="36">
      <c r="A107" s="27" t="s">
        <v>55</v>
      </c>
      <c r="B107" s="58" t="s">
        <v>47</v>
      </c>
      <c r="C107" s="48">
        <v>300</v>
      </c>
      <c r="D107" s="48"/>
      <c r="E107" s="33"/>
      <c r="F107" s="33">
        <v>20</v>
      </c>
      <c r="G107" s="46">
        <v>17.2</v>
      </c>
      <c r="H107" s="48">
        <f t="shared" si="7"/>
        <v>-2.8</v>
      </c>
      <c r="I107" s="25">
        <f>G107/F107</f>
        <v>0.86</v>
      </c>
      <c r="J107" s="26">
        <f>G107/C107</f>
        <v>0.057</v>
      </c>
      <c r="K107" s="33"/>
      <c r="L107" s="33"/>
    </row>
    <row r="108" spans="1:12" ht="36">
      <c r="A108" s="27" t="s">
        <v>56</v>
      </c>
      <c r="B108" s="58" t="s">
        <v>57</v>
      </c>
      <c r="C108" s="48">
        <v>200</v>
      </c>
      <c r="D108" s="48"/>
      <c r="E108" s="33"/>
      <c r="F108" s="33">
        <v>10</v>
      </c>
      <c r="G108" s="46"/>
      <c r="H108" s="48">
        <f t="shared" si="7"/>
        <v>-10</v>
      </c>
      <c r="I108" s="25">
        <f>G108/F108</f>
        <v>0</v>
      </c>
      <c r="J108" s="26">
        <f>G108/C108</f>
        <v>0</v>
      </c>
      <c r="K108" s="33"/>
      <c r="L108" s="33">
        <f>G108-K108</f>
        <v>0</v>
      </c>
    </row>
    <row r="109" spans="1:12" ht="36" hidden="1">
      <c r="A109" s="27" t="s">
        <v>58</v>
      </c>
      <c r="B109" s="58" t="s">
        <v>47</v>
      </c>
      <c r="C109" s="48"/>
      <c r="D109" s="48"/>
      <c r="E109" s="33"/>
      <c r="F109" s="33"/>
      <c r="G109" s="46"/>
      <c r="H109" s="48">
        <f t="shared" si="7"/>
        <v>0</v>
      </c>
      <c r="I109" s="25"/>
      <c r="J109" s="26"/>
      <c r="K109" s="33"/>
      <c r="L109" s="33"/>
    </row>
    <row r="110" spans="1:12" ht="36" hidden="1">
      <c r="A110" s="27" t="s">
        <v>59</v>
      </c>
      <c r="B110" s="58" t="s">
        <v>47</v>
      </c>
      <c r="C110" s="48"/>
      <c r="D110" s="48"/>
      <c r="E110" s="33"/>
      <c r="F110" s="33"/>
      <c r="G110" s="46"/>
      <c r="H110" s="48">
        <f t="shared" si="7"/>
        <v>0</v>
      </c>
      <c r="I110" s="25"/>
      <c r="J110" s="26"/>
      <c r="K110" s="33"/>
      <c r="L110" s="33"/>
    </row>
    <row r="111" spans="1:12" ht="36" hidden="1">
      <c r="A111" s="27" t="s">
        <v>60</v>
      </c>
      <c r="B111" s="58" t="s">
        <v>47</v>
      </c>
      <c r="C111" s="48"/>
      <c r="D111" s="48"/>
      <c r="E111" s="33"/>
      <c r="F111" s="33"/>
      <c r="G111" s="46"/>
      <c r="H111" s="48">
        <f t="shared" si="7"/>
        <v>0</v>
      </c>
      <c r="I111" s="25"/>
      <c r="J111" s="26"/>
      <c r="K111" s="33"/>
      <c r="L111" s="33"/>
    </row>
    <row r="112" spans="1:12" ht="36" hidden="1">
      <c r="A112" s="27" t="s">
        <v>61</v>
      </c>
      <c r="B112" s="58" t="s">
        <v>47</v>
      </c>
      <c r="C112" s="48"/>
      <c r="D112" s="48"/>
      <c r="E112" s="33"/>
      <c r="F112" s="33"/>
      <c r="G112" s="46"/>
      <c r="H112" s="48">
        <f t="shared" si="7"/>
        <v>0</v>
      </c>
      <c r="I112" s="25"/>
      <c r="J112" s="26"/>
      <c r="K112" s="33"/>
      <c r="L112" s="33"/>
    </row>
    <row r="113" spans="1:12" ht="36" hidden="1">
      <c r="A113" s="27" t="s">
        <v>62</v>
      </c>
      <c r="B113" s="58" t="s">
        <v>47</v>
      </c>
      <c r="C113" s="48"/>
      <c r="D113" s="48"/>
      <c r="E113" s="33"/>
      <c r="F113" s="33"/>
      <c r="G113" s="46"/>
      <c r="H113" s="48">
        <f t="shared" si="7"/>
        <v>0</v>
      </c>
      <c r="I113" s="25"/>
      <c r="J113" s="26"/>
      <c r="K113" s="33"/>
      <c r="L113" s="33"/>
    </row>
    <row r="114" spans="1:12" ht="36" hidden="1">
      <c r="A114" s="27" t="s">
        <v>63</v>
      </c>
      <c r="B114" s="58" t="s">
        <v>47</v>
      </c>
      <c r="C114" s="33"/>
      <c r="D114" s="33"/>
      <c r="E114" s="33"/>
      <c r="F114" s="33"/>
      <c r="G114" s="46"/>
      <c r="H114" s="48">
        <f t="shared" si="7"/>
        <v>0</v>
      </c>
      <c r="I114" s="25"/>
      <c r="J114" s="26"/>
      <c r="K114" s="33"/>
      <c r="L114" s="33"/>
    </row>
    <row r="115" spans="1:12" ht="36" hidden="1">
      <c r="A115" s="27" t="s">
        <v>64</v>
      </c>
      <c r="B115" s="58" t="s">
        <v>47</v>
      </c>
      <c r="C115" s="33"/>
      <c r="D115" s="33"/>
      <c r="E115" s="33"/>
      <c r="F115" s="33"/>
      <c r="G115" s="46"/>
      <c r="H115" s="48">
        <f t="shared" si="7"/>
        <v>0</v>
      </c>
      <c r="I115" s="25"/>
      <c r="J115" s="26"/>
      <c r="K115" s="33"/>
      <c r="L115" s="19"/>
    </row>
    <row r="116" spans="1:12" ht="12.75">
      <c r="A116" s="20" t="s">
        <v>65</v>
      </c>
      <c r="B116" s="134" t="s">
        <v>66</v>
      </c>
      <c r="C116" s="22">
        <f>C120</f>
        <v>0</v>
      </c>
      <c r="D116" s="22"/>
      <c r="E116" s="49"/>
      <c r="F116" s="15">
        <f>F120</f>
        <v>0</v>
      </c>
      <c r="G116" s="38">
        <f>G117+G118+G119+G120+G121</f>
        <v>1.71</v>
      </c>
      <c r="H116" s="22">
        <f t="shared" si="7"/>
        <v>1.7</v>
      </c>
      <c r="I116" s="25"/>
      <c r="J116" s="26"/>
      <c r="K116" s="37">
        <f>K117+K121</f>
        <v>23</v>
      </c>
      <c r="L116" s="19">
        <f>G116-K116</f>
        <v>-21</v>
      </c>
    </row>
    <row r="117" spans="1:12" ht="24.75" customHeight="1">
      <c r="A117" s="27" t="s">
        <v>67</v>
      </c>
      <c r="B117" s="58" t="s">
        <v>68</v>
      </c>
      <c r="C117" s="48"/>
      <c r="D117" s="48"/>
      <c r="E117" s="33"/>
      <c r="F117" s="33"/>
      <c r="G117" s="32">
        <v>0.82</v>
      </c>
      <c r="H117" s="48">
        <f t="shared" si="7"/>
        <v>0.8</v>
      </c>
      <c r="I117" s="25"/>
      <c r="J117" s="26"/>
      <c r="K117" s="31">
        <v>23</v>
      </c>
      <c r="L117" s="19">
        <f>G117-K117</f>
        <v>-22</v>
      </c>
    </row>
    <row r="118" spans="1:12" ht="17.25" customHeight="1" hidden="1">
      <c r="A118" s="27" t="s">
        <v>69</v>
      </c>
      <c r="B118" s="58" t="s">
        <v>70</v>
      </c>
      <c r="C118" s="48"/>
      <c r="D118" s="48"/>
      <c r="E118" s="33"/>
      <c r="F118" s="33"/>
      <c r="G118" s="32"/>
      <c r="H118" s="48">
        <f t="shared" si="7"/>
        <v>0</v>
      </c>
      <c r="I118" s="25"/>
      <c r="J118" s="26"/>
      <c r="K118" s="31"/>
      <c r="L118" s="19"/>
    </row>
    <row r="119" spans="1:12" ht="18" customHeight="1" hidden="1">
      <c r="A119" s="27" t="s">
        <v>71</v>
      </c>
      <c r="B119" s="58" t="s">
        <v>70</v>
      </c>
      <c r="C119" s="48"/>
      <c r="D119" s="48"/>
      <c r="E119" s="33"/>
      <c r="F119" s="33"/>
      <c r="G119" s="32"/>
      <c r="H119" s="48">
        <f t="shared" si="7"/>
        <v>0</v>
      </c>
      <c r="I119" s="25"/>
      <c r="J119" s="26"/>
      <c r="K119" s="31"/>
      <c r="L119" s="19"/>
    </row>
    <row r="120" spans="1:12" ht="24" customHeight="1" hidden="1">
      <c r="A120" s="27" t="s">
        <v>72</v>
      </c>
      <c r="B120" s="58" t="s">
        <v>73</v>
      </c>
      <c r="C120" s="48"/>
      <c r="D120" s="48"/>
      <c r="E120" s="49"/>
      <c r="F120" s="33"/>
      <c r="G120" s="32"/>
      <c r="H120" s="48">
        <f t="shared" si="7"/>
        <v>0</v>
      </c>
      <c r="I120" s="25"/>
      <c r="J120" s="26"/>
      <c r="K120" s="31"/>
      <c r="L120" s="19"/>
    </row>
    <row r="121" spans="1:12" ht="26.25" customHeight="1">
      <c r="A121" s="27" t="s">
        <v>74</v>
      </c>
      <c r="B121" s="58" t="s">
        <v>75</v>
      </c>
      <c r="C121" s="33"/>
      <c r="D121" s="33"/>
      <c r="E121" s="33"/>
      <c r="F121" s="33"/>
      <c r="G121" s="32">
        <v>0.89</v>
      </c>
      <c r="H121" s="48">
        <f t="shared" si="7"/>
        <v>0.9</v>
      </c>
      <c r="I121" s="25"/>
      <c r="J121" s="26"/>
      <c r="K121" s="31"/>
      <c r="L121" s="19">
        <f>G121-K121</f>
        <v>1</v>
      </c>
    </row>
    <row r="122" spans="1:12" ht="26.25" customHeight="1" hidden="1">
      <c r="A122" s="20" t="s">
        <v>76</v>
      </c>
      <c r="B122" s="57" t="s">
        <v>77</v>
      </c>
      <c r="C122" s="24">
        <f>C124</f>
        <v>0</v>
      </c>
      <c r="D122" s="24"/>
      <c r="E122" s="49"/>
      <c r="F122" s="24">
        <f>F124</f>
        <v>0</v>
      </c>
      <c r="G122" s="24">
        <f>SUM(G123:G124)</f>
        <v>0</v>
      </c>
      <c r="H122" s="22">
        <f t="shared" si="7"/>
        <v>0</v>
      </c>
      <c r="I122" s="25"/>
      <c r="J122" s="26"/>
      <c r="K122" s="15">
        <f>K124</f>
        <v>0</v>
      </c>
      <c r="L122" s="19">
        <f>G122-K122</f>
        <v>0</v>
      </c>
    </row>
    <row r="123" spans="1:12" ht="26.25" customHeight="1" hidden="1">
      <c r="A123" s="27" t="s">
        <v>78</v>
      </c>
      <c r="B123" s="58" t="s">
        <v>79</v>
      </c>
      <c r="C123" s="24"/>
      <c r="D123" s="24"/>
      <c r="E123" s="24"/>
      <c r="F123" s="24"/>
      <c r="G123" s="46"/>
      <c r="H123" s="48">
        <f t="shared" si="7"/>
        <v>0</v>
      </c>
      <c r="I123" s="25"/>
      <c r="J123" s="26"/>
      <c r="K123" s="15"/>
      <c r="L123" s="19"/>
    </row>
    <row r="124" spans="1:12" ht="24" customHeight="1" hidden="1">
      <c r="A124" s="27" t="s">
        <v>80</v>
      </c>
      <c r="B124" s="58" t="s">
        <v>79</v>
      </c>
      <c r="C124" s="46"/>
      <c r="D124" s="46"/>
      <c r="E124" s="49"/>
      <c r="F124" s="46"/>
      <c r="G124" s="46"/>
      <c r="H124" s="48">
        <f t="shared" si="7"/>
        <v>0</v>
      </c>
      <c r="I124" s="25"/>
      <c r="J124" s="26"/>
      <c r="K124" s="33"/>
      <c r="L124" s="19">
        <f>G124-K124</f>
        <v>0</v>
      </c>
    </row>
    <row r="125" spans="1:12" ht="19.5" customHeight="1" hidden="1">
      <c r="A125" s="20" t="s">
        <v>81</v>
      </c>
      <c r="B125" s="57" t="s">
        <v>82</v>
      </c>
      <c r="C125" s="46"/>
      <c r="D125" s="46"/>
      <c r="E125" s="46"/>
      <c r="F125" s="46"/>
      <c r="G125" s="24">
        <f>G126+G127</f>
        <v>0</v>
      </c>
      <c r="H125" s="22">
        <f t="shared" si="7"/>
        <v>0</v>
      </c>
      <c r="I125" s="25"/>
      <c r="J125" s="26"/>
      <c r="K125" s="15">
        <f>K127</f>
        <v>0</v>
      </c>
      <c r="L125" s="19"/>
    </row>
    <row r="126" spans="1:12" ht="24" customHeight="1" hidden="1">
      <c r="A126" s="27" t="s">
        <v>83</v>
      </c>
      <c r="B126" s="58" t="s">
        <v>89</v>
      </c>
      <c r="C126" s="46"/>
      <c r="D126" s="46"/>
      <c r="E126" s="46"/>
      <c r="F126" s="46"/>
      <c r="G126" s="46"/>
      <c r="H126" s="48">
        <f t="shared" si="7"/>
        <v>0</v>
      </c>
      <c r="I126" s="25"/>
      <c r="J126" s="26"/>
      <c r="K126" s="15"/>
      <c r="L126" s="19"/>
    </row>
    <row r="127" spans="1:12" ht="24" customHeight="1" hidden="1">
      <c r="A127" s="27" t="s">
        <v>90</v>
      </c>
      <c r="B127" s="58" t="s">
        <v>91</v>
      </c>
      <c r="C127" s="46"/>
      <c r="D127" s="46"/>
      <c r="E127" s="46"/>
      <c r="F127" s="46"/>
      <c r="G127" s="46"/>
      <c r="H127" s="48">
        <f t="shared" si="7"/>
        <v>0</v>
      </c>
      <c r="I127" s="25"/>
      <c r="J127" s="26"/>
      <c r="K127" s="33"/>
      <c r="L127" s="19"/>
    </row>
    <row r="128" spans="1:12" ht="24.75" customHeight="1">
      <c r="A128" s="20" t="s">
        <v>92</v>
      </c>
      <c r="B128" s="57" t="s">
        <v>93</v>
      </c>
      <c r="C128" s="59">
        <f>C129+C135+C176</f>
        <v>1642975.2</v>
      </c>
      <c r="D128" s="59">
        <f>D129+D135+D170</f>
        <v>1568154.4</v>
      </c>
      <c r="E128" s="60">
        <f aca="true" t="shared" si="8" ref="E128:E158">D128-C128</f>
        <v>-74820.8</v>
      </c>
      <c r="F128" s="60">
        <f>F129+F135+F176</f>
        <v>41044.34</v>
      </c>
      <c r="G128" s="59">
        <f>G129+G135+G176</f>
        <v>41044.343</v>
      </c>
      <c r="H128" s="22">
        <f t="shared" si="7"/>
        <v>0</v>
      </c>
      <c r="I128" s="16">
        <f aca="true" t="shared" si="9" ref="I128:I135">G128/F128</f>
        <v>1</v>
      </c>
      <c r="J128" s="26">
        <f aca="true" t="shared" si="10" ref="J128:J149">G128/C128</f>
        <v>0.025</v>
      </c>
      <c r="K128" s="18">
        <f>K129+K135+K148+K157</f>
        <v>27034</v>
      </c>
      <c r="L128" s="18">
        <f>G128-K128</f>
        <v>14010</v>
      </c>
    </row>
    <row r="129" spans="1:12" ht="15" customHeight="1">
      <c r="A129" s="135" t="s">
        <v>94</v>
      </c>
      <c r="B129" s="136" t="s">
        <v>95</v>
      </c>
      <c r="C129" s="118">
        <f>C131+C130+C132+C133+C134</f>
        <v>887758.8</v>
      </c>
      <c r="D129" s="118">
        <f>D131+D130+D132+D133+D134</f>
        <v>839823</v>
      </c>
      <c r="E129" s="13">
        <f t="shared" si="8"/>
        <v>-47935.8</v>
      </c>
      <c r="F129" s="118">
        <f>F131+F130+F132+F133+F134</f>
        <v>6492</v>
      </c>
      <c r="G129" s="68">
        <f>G131+G130+G132+G133+G134</f>
        <v>6492</v>
      </c>
      <c r="H129" s="22">
        <f t="shared" si="7"/>
        <v>0</v>
      </c>
      <c r="I129" s="25">
        <f t="shared" si="9"/>
        <v>1</v>
      </c>
      <c r="J129" s="26">
        <f t="shared" si="10"/>
        <v>0.007</v>
      </c>
      <c r="K129" s="43">
        <f>K130+K131+K134</f>
        <v>5025</v>
      </c>
      <c r="L129" s="19">
        <f>G129-K129</f>
        <v>1467</v>
      </c>
    </row>
    <row r="130" spans="1:12" ht="36" customHeight="1">
      <c r="A130" s="27" t="s">
        <v>96</v>
      </c>
      <c r="B130" s="58" t="s">
        <v>97</v>
      </c>
      <c r="C130" s="63"/>
      <c r="D130" s="63"/>
      <c r="E130" s="49">
        <f t="shared" si="8"/>
        <v>0</v>
      </c>
      <c r="F130" s="49"/>
      <c r="G130" s="64"/>
      <c r="H130" s="48">
        <f t="shared" si="7"/>
        <v>0</v>
      </c>
      <c r="I130" s="25"/>
      <c r="J130" s="26"/>
      <c r="K130" s="33">
        <v>2588</v>
      </c>
      <c r="L130" s="19">
        <f>G130-K130</f>
        <v>-2588</v>
      </c>
    </row>
    <row r="131" spans="1:12" ht="17.25" customHeight="1" hidden="1">
      <c r="A131" s="27"/>
      <c r="B131" s="128"/>
      <c r="C131" s="63"/>
      <c r="D131" s="63"/>
      <c r="E131" s="49">
        <f t="shared" si="8"/>
        <v>0</v>
      </c>
      <c r="F131" s="49"/>
      <c r="G131" s="64"/>
      <c r="H131" s="48">
        <f t="shared" si="7"/>
        <v>0</v>
      </c>
      <c r="I131" s="25" t="e">
        <f t="shared" si="9"/>
        <v>#DIV/0!</v>
      </c>
      <c r="J131" s="26" t="e">
        <f t="shared" si="10"/>
        <v>#DIV/0!</v>
      </c>
      <c r="K131" s="33"/>
      <c r="L131" s="19">
        <f>G131-K131</f>
        <v>0</v>
      </c>
    </row>
    <row r="132" spans="1:12" ht="24.75" customHeight="1">
      <c r="A132" s="27" t="s">
        <v>355</v>
      </c>
      <c r="B132" s="58" t="s">
        <v>356</v>
      </c>
      <c r="C132" s="63">
        <v>7775</v>
      </c>
      <c r="D132" s="63">
        <v>7775</v>
      </c>
      <c r="E132" s="49">
        <f t="shared" si="8"/>
        <v>0</v>
      </c>
      <c r="F132" s="49">
        <v>972</v>
      </c>
      <c r="G132" s="64">
        <v>972</v>
      </c>
      <c r="H132" s="48">
        <f t="shared" si="7"/>
        <v>0</v>
      </c>
      <c r="I132" s="25">
        <f t="shared" si="9"/>
        <v>1</v>
      </c>
      <c r="J132" s="26">
        <f t="shared" si="10"/>
        <v>0.125</v>
      </c>
      <c r="K132" s="33"/>
      <c r="L132" s="33"/>
    </row>
    <row r="133" spans="1:12" ht="18.75" customHeight="1">
      <c r="A133" s="27" t="s">
        <v>354</v>
      </c>
      <c r="B133" s="128" t="s">
        <v>98</v>
      </c>
      <c r="C133" s="63">
        <v>846865.8</v>
      </c>
      <c r="D133" s="63">
        <v>798930</v>
      </c>
      <c r="E133" s="49">
        <f t="shared" si="8"/>
        <v>-47935.8</v>
      </c>
      <c r="F133" s="49"/>
      <c r="G133" s="64"/>
      <c r="H133" s="46">
        <f aca="true" t="shared" si="11" ref="H133:H193">G133-F133</f>
        <v>0</v>
      </c>
      <c r="I133" s="25"/>
      <c r="J133" s="26">
        <f t="shared" si="10"/>
        <v>0</v>
      </c>
      <c r="K133" s="33"/>
      <c r="L133" s="19"/>
    </row>
    <row r="134" spans="1:12" ht="30" customHeight="1">
      <c r="A134" s="27" t="s">
        <v>268</v>
      </c>
      <c r="B134" s="58" t="s">
        <v>357</v>
      </c>
      <c r="C134" s="63">
        <v>33118</v>
      </c>
      <c r="D134" s="63">
        <v>33118</v>
      </c>
      <c r="E134" s="49">
        <f t="shared" si="8"/>
        <v>0</v>
      </c>
      <c r="F134" s="49">
        <v>5520</v>
      </c>
      <c r="G134" s="64">
        <v>5520</v>
      </c>
      <c r="H134" s="46">
        <f t="shared" si="11"/>
        <v>0</v>
      </c>
      <c r="I134" s="25">
        <f t="shared" si="9"/>
        <v>1</v>
      </c>
      <c r="J134" s="26">
        <f t="shared" si="10"/>
        <v>0.167</v>
      </c>
      <c r="K134" s="33">
        <v>2437</v>
      </c>
      <c r="L134" s="19">
        <f>G134-K134</f>
        <v>3083</v>
      </c>
    </row>
    <row r="135" spans="1:12" ht="16.5" customHeight="1">
      <c r="A135" s="135" t="s">
        <v>99</v>
      </c>
      <c r="B135" s="136" t="s">
        <v>100</v>
      </c>
      <c r="C135" s="68">
        <f>C136+C137+C138+C139+C140+C141</f>
        <v>735353.4</v>
      </c>
      <c r="D135" s="68">
        <f>D136+D138+D140+D148+D157</f>
        <v>708468.4</v>
      </c>
      <c r="E135" s="13">
        <f t="shared" si="8"/>
        <v>-26885</v>
      </c>
      <c r="F135" s="65">
        <f>F136+F138+F139+F140+F141</f>
        <v>34552.34</v>
      </c>
      <c r="G135" s="62">
        <f>G136+G138+G139+G140+G141</f>
        <v>34552.343</v>
      </c>
      <c r="H135" s="46">
        <f t="shared" si="11"/>
        <v>0</v>
      </c>
      <c r="I135" s="25">
        <f t="shared" si="9"/>
        <v>1</v>
      </c>
      <c r="J135" s="26">
        <f t="shared" si="10"/>
        <v>0.047</v>
      </c>
      <c r="K135" s="43"/>
      <c r="L135" s="19">
        <f>G135-K135</f>
        <v>34552</v>
      </c>
    </row>
    <row r="136" spans="1:12" ht="27" customHeight="1">
      <c r="A136" s="27" t="s">
        <v>358</v>
      </c>
      <c r="B136" s="58" t="s">
        <v>101</v>
      </c>
      <c r="C136" s="63">
        <v>386179</v>
      </c>
      <c r="D136" s="63">
        <v>347909</v>
      </c>
      <c r="E136" s="49">
        <f t="shared" si="8"/>
        <v>-38270</v>
      </c>
      <c r="F136" s="49"/>
      <c r="G136" s="64"/>
      <c r="H136" s="46">
        <f t="shared" si="11"/>
        <v>0</v>
      </c>
      <c r="I136" s="25"/>
      <c r="J136" s="26">
        <f t="shared" si="10"/>
        <v>0</v>
      </c>
      <c r="K136" s="43"/>
      <c r="L136" s="19">
        <f>G136-K136</f>
        <v>0</v>
      </c>
    </row>
    <row r="137" spans="1:12" ht="55.5" customHeight="1">
      <c r="A137" s="27" t="s">
        <v>102</v>
      </c>
      <c r="B137" s="66" t="s">
        <v>103</v>
      </c>
      <c r="C137" s="64"/>
      <c r="D137" s="64"/>
      <c r="E137" s="49">
        <f t="shared" si="8"/>
        <v>0</v>
      </c>
      <c r="F137" s="49"/>
      <c r="G137" s="64"/>
      <c r="H137" s="46">
        <f t="shared" si="11"/>
        <v>0</v>
      </c>
      <c r="I137" s="25"/>
      <c r="J137" s="26"/>
      <c r="K137" s="43"/>
      <c r="L137" s="19"/>
    </row>
    <row r="138" spans="1:12" ht="24" customHeight="1">
      <c r="A138" s="27" t="s">
        <v>360</v>
      </c>
      <c r="B138" s="67" t="s">
        <v>104</v>
      </c>
      <c r="C138" s="64">
        <v>10627</v>
      </c>
      <c r="D138" s="64">
        <v>10627</v>
      </c>
      <c r="E138" s="49">
        <f t="shared" si="8"/>
        <v>0</v>
      </c>
      <c r="F138" s="64">
        <v>663.543</v>
      </c>
      <c r="G138" s="64">
        <v>663.543</v>
      </c>
      <c r="H138" s="46">
        <f t="shared" si="11"/>
        <v>0</v>
      </c>
      <c r="I138" s="25">
        <f aca="true" t="shared" si="12" ref="I138:I157">G138/F138</f>
        <v>1</v>
      </c>
      <c r="J138" s="26">
        <f t="shared" si="10"/>
        <v>0.062</v>
      </c>
      <c r="K138" s="43"/>
      <c r="L138" s="19"/>
    </row>
    <row r="139" spans="1:12" ht="17.25" customHeight="1">
      <c r="A139" s="27" t="s">
        <v>105</v>
      </c>
      <c r="B139" s="128" t="s">
        <v>106</v>
      </c>
      <c r="C139" s="63"/>
      <c r="D139" s="63"/>
      <c r="E139" s="49">
        <f t="shared" si="8"/>
        <v>0</v>
      </c>
      <c r="F139" s="49"/>
      <c r="G139" s="49"/>
      <c r="H139" s="46">
        <f t="shared" si="11"/>
        <v>0</v>
      </c>
      <c r="I139" s="25"/>
      <c r="J139" s="26"/>
      <c r="K139" s="43"/>
      <c r="L139" s="19">
        <f aca="true" t="shared" si="13" ref="L139:L158">G139-K139</f>
        <v>0</v>
      </c>
    </row>
    <row r="140" spans="1:12" ht="34.5" customHeight="1">
      <c r="A140" s="27" t="s">
        <v>359</v>
      </c>
      <c r="B140" s="66" t="s">
        <v>107</v>
      </c>
      <c r="C140" s="63">
        <v>557</v>
      </c>
      <c r="D140" s="63">
        <v>557</v>
      </c>
      <c r="E140" s="49">
        <f t="shared" si="8"/>
        <v>0</v>
      </c>
      <c r="F140" s="49">
        <v>60</v>
      </c>
      <c r="G140" s="49">
        <v>60</v>
      </c>
      <c r="H140" s="46">
        <f t="shared" si="11"/>
        <v>0</v>
      </c>
      <c r="I140" s="25">
        <f t="shared" si="12"/>
        <v>1</v>
      </c>
      <c r="J140" s="26">
        <f t="shared" si="10"/>
        <v>0.108</v>
      </c>
      <c r="K140" s="43"/>
      <c r="L140" s="19">
        <f t="shared" si="13"/>
        <v>60</v>
      </c>
    </row>
    <row r="141" spans="1:12" ht="20.25" customHeight="1">
      <c r="A141" s="27"/>
      <c r="B141" s="58" t="s">
        <v>108</v>
      </c>
      <c r="C141" s="158">
        <f>C149+C150+C151+C152+C153+C154+C155+C156+C158+C163+C164+C165+C166+C167+C168+C169+C171+C172</f>
        <v>337990.4</v>
      </c>
      <c r="D141" s="158"/>
      <c r="E141" s="158"/>
      <c r="F141" s="159">
        <f>F149+F150+F151+F152+F153+F154+F155+F156+F158+F163+F164+F165+F166+F167+F168+F169+F171+F172</f>
        <v>33828.8</v>
      </c>
      <c r="G141" s="159">
        <f>G149+G150+G151+G152+G153+G154+G155+G156+G158+G163+G164+G165+G166+G167+G168+G169+G171+G172</f>
        <v>33828.8</v>
      </c>
      <c r="H141" s="46">
        <f t="shared" si="11"/>
        <v>0</v>
      </c>
      <c r="I141" s="25">
        <f t="shared" si="12"/>
        <v>1</v>
      </c>
      <c r="J141" s="26">
        <f t="shared" si="10"/>
        <v>0.1</v>
      </c>
      <c r="K141" s="33"/>
      <c r="L141" s="19">
        <f t="shared" si="13"/>
        <v>33829</v>
      </c>
    </row>
    <row r="142" spans="1:12" ht="17.25" customHeight="1" hidden="1">
      <c r="A142" s="27"/>
      <c r="B142" s="58"/>
      <c r="C142" s="68"/>
      <c r="D142" s="68"/>
      <c r="E142" s="68"/>
      <c r="F142" s="62"/>
      <c r="G142" s="62"/>
      <c r="H142" s="46">
        <f t="shared" si="11"/>
        <v>0</v>
      </c>
      <c r="I142" s="25"/>
      <c r="J142" s="26"/>
      <c r="K142" s="33"/>
      <c r="L142" s="19"/>
    </row>
    <row r="143" spans="1:12" ht="21" customHeight="1" hidden="1">
      <c r="A143" s="27"/>
      <c r="B143" s="58"/>
      <c r="C143" s="68"/>
      <c r="D143" s="68"/>
      <c r="E143" s="68"/>
      <c r="F143" s="62"/>
      <c r="G143" s="62"/>
      <c r="H143" s="46">
        <f t="shared" si="11"/>
        <v>0</v>
      </c>
      <c r="I143" s="25"/>
      <c r="J143" s="26"/>
      <c r="K143" s="33"/>
      <c r="L143" s="19"/>
    </row>
    <row r="144" spans="1:12" ht="24" customHeight="1" hidden="1">
      <c r="A144" s="27"/>
      <c r="B144" s="58"/>
      <c r="C144" s="68"/>
      <c r="D144" s="68"/>
      <c r="E144" s="68"/>
      <c r="F144" s="62"/>
      <c r="G144" s="62"/>
      <c r="H144" s="46">
        <f t="shared" si="11"/>
        <v>0</v>
      </c>
      <c r="I144" s="25"/>
      <c r="J144" s="26"/>
      <c r="K144" s="33"/>
      <c r="L144" s="19"/>
    </row>
    <row r="145" spans="1:12" ht="33.75" customHeight="1">
      <c r="A145" s="135" t="s">
        <v>374</v>
      </c>
      <c r="B145" s="157" t="s">
        <v>373</v>
      </c>
      <c r="C145" s="68"/>
      <c r="D145" s="64">
        <f>D146+D147</f>
        <v>0</v>
      </c>
      <c r="E145" s="49">
        <f t="shared" si="8"/>
        <v>0</v>
      </c>
      <c r="F145" s="62"/>
      <c r="G145" s="62"/>
      <c r="H145" s="46">
        <f t="shared" si="11"/>
        <v>0</v>
      </c>
      <c r="I145" s="25"/>
      <c r="J145" s="26"/>
      <c r="K145" s="33"/>
      <c r="L145" s="19"/>
    </row>
    <row r="146" spans="1:12" ht="27" customHeight="1">
      <c r="A146" s="27" t="s">
        <v>375</v>
      </c>
      <c r="B146" s="45" t="s">
        <v>112</v>
      </c>
      <c r="C146" s="68"/>
      <c r="D146" s="68"/>
      <c r="E146" s="49">
        <f t="shared" si="8"/>
        <v>0</v>
      </c>
      <c r="F146" s="62"/>
      <c r="G146" s="62"/>
      <c r="H146" s="46">
        <f t="shared" si="11"/>
        <v>0</v>
      </c>
      <c r="I146" s="25"/>
      <c r="J146" s="26"/>
      <c r="K146" s="19"/>
      <c r="L146" s="19"/>
    </row>
    <row r="147" spans="1:12" ht="15" customHeight="1">
      <c r="A147" s="27" t="s">
        <v>376</v>
      </c>
      <c r="B147" s="45" t="s">
        <v>111</v>
      </c>
      <c r="C147" s="68"/>
      <c r="D147" s="68"/>
      <c r="E147" s="49">
        <f t="shared" si="8"/>
        <v>0</v>
      </c>
      <c r="F147" s="62"/>
      <c r="G147" s="62"/>
      <c r="H147" s="46">
        <f t="shared" si="11"/>
        <v>0</v>
      </c>
      <c r="I147" s="25"/>
      <c r="J147" s="26"/>
      <c r="K147" s="19"/>
      <c r="L147" s="19"/>
    </row>
    <row r="148" spans="1:12" ht="15.75" customHeight="1">
      <c r="A148" s="135" t="s">
        <v>269</v>
      </c>
      <c r="B148" s="137" t="s">
        <v>109</v>
      </c>
      <c r="C148" s="158">
        <f>SUM(C149:C156)</f>
        <v>55890.4</v>
      </c>
      <c r="D148" s="158">
        <f>SUM(D149:D156)</f>
        <v>55890.4</v>
      </c>
      <c r="E148" s="158">
        <f>SUM(E149:E156)</f>
        <v>0</v>
      </c>
      <c r="F148" s="158">
        <f>SUM(F149:F156)</f>
        <v>4746.8</v>
      </c>
      <c r="G148" s="158">
        <f>SUM(G149:G156)</f>
        <v>4746.8</v>
      </c>
      <c r="H148" s="99">
        <f t="shared" si="11"/>
        <v>0</v>
      </c>
      <c r="I148" s="25">
        <f t="shared" si="12"/>
        <v>1</v>
      </c>
      <c r="J148" s="26">
        <f t="shared" si="10"/>
        <v>0.085</v>
      </c>
      <c r="K148" s="44">
        <f>K149+K150+K151+K152</f>
        <v>3876</v>
      </c>
      <c r="L148" s="19">
        <f t="shared" si="13"/>
        <v>871</v>
      </c>
    </row>
    <row r="149" spans="1:12" ht="24" customHeight="1">
      <c r="A149" s="27" t="s">
        <v>270</v>
      </c>
      <c r="B149" s="45" t="s">
        <v>110</v>
      </c>
      <c r="C149" s="69">
        <v>39642</v>
      </c>
      <c r="D149" s="69">
        <v>39642</v>
      </c>
      <c r="E149" s="49">
        <f t="shared" si="8"/>
        <v>0</v>
      </c>
      <c r="F149" s="69">
        <v>3303</v>
      </c>
      <c r="G149" s="70">
        <v>3303</v>
      </c>
      <c r="H149" s="46">
        <f t="shared" si="11"/>
        <v>0</v>
      </c>
      <c r="I149" s="25">
        <f t="shared" si="12"/>
        <v>1</v>
      </c>
      <c r="J149" s="26">
        <f t="shared" si="10"/>
        <v>0.083</v>
      </c>
      <c r="K149" s="111">
        <v>3022</v>
      </c>
      <c r="L149" s="19">
        <f t="shared" si="13"/>
        <v>281</v>
      </c>
    </row>
    <row r="150" spans="1:12" ht="15" customHeight="1">
      <c r="A150" s="27" t="s">
        <v>271</v>
      </c>
      <c r="B150" s="45" t="s">
        <v>111</v>
      </c>
      <c r="C150" s="69">
        <v>2216</v>
      </c>
      <c r="D150" s="69">
        <v>2216</v>
      </c>
      <c r="E150" s="49">
        <f t="shared" si="8"/>
        <v>0</v>
      </c>
      <c r="F150" s="72">
        <v>185</v>
      </c>
      <c r="G150" s="70">
        <v>185</v>
      </c>
      <c r="H150" s="46">
        <f t="shared" si="11"/>
        <v>0</v>
      </c>
      <c r="I150" s="25">
        <f t="shared" si="12"/>
        <v>1</v>
      </c>
      <c r="J150" s="73"/>
      <c r="K150" s="111">
        <v>93</v>
      </c>
      <c r="L150" s="19">
        <f t="shared" si="13"/>
        <v>92</v>
      </c>
    </row>
    <row r="151" spans="1:12" ht="24" customHeight="1">
      <c r="A151" s="27" t="s">
        <v>272</v>
      </c>
      <c r="B151" s="45" t="s">
        <v>112</v>
      </c>
      <c r="C151" s="69">
        <v>8938</v>
      </c>
      <c r="D151" s="69">
        <v>8938</v>
      </c>
      <c r="E151" s="49">
        <f t="shared" si="8"/>
        <v>0</v>
      </c>
      <c r="F151" s="72">
        <v>745</v>
      </c>
      <c r="G151" s="70">
        <v>745</v>
      </c>
      <c r="H151" s="46">
        <f t="shared" si="11"/>
        <v>0</v>
      </c>
      <c r="I151" s="25">
        <f t="shared" si="12"/>
        <v>1</v>
      </c>
      <c r="J151" s="26">
        <f aca="true" t="shared" si="14" ref="J151:J158">G151/C151</f>
        <v>0.083</v>
      </c>
      <c r="K151" s="111">
        <v>731</v>
      </c>
      <c r="L151" s="19">
        <f t="shared" si="13"/>
        <v>14</v>
      </c>
    </row>
    <row r="152" spans="1:12" ht="24.75" customHeight="1">
      <c r="A152" s="27" t="s">
        <v>273</v>
      </c>
      <c r="B152" s="45" t="s">
        <v>113</v>
      </c>
      <c r="C152" s="69">
        <v>558</v>
      </c>
      <c r="D152" s="69">
        <v>558</v>
      </c>
      <c r="E152" s="49">
        <f t="shared" si="8"/>
        <v>0</v>
      </c>
      <c r="F152" s="72">
        <v>47</v>
      </c>
      <c r="G152" s="70">
        <v>47</v>
      </c>
      <c r="H152" s="46">
        <f t="shared" si="11"/>
        <v>0</v>
      </c>
      <c r="I152" s="25">
        <f t="shared" si="12"/>
        <v>1</v>
      </c>
      <c r="J152" s="26">
        <f t="shared" si="14"/>
        <v>0.084</v>
      </c>
      <c r="K152" s="111">
        <v>30</v>
      </c>
      <c r="L152" s="19">
        <f t="shared" si="13"/>
        <v>17</v>
      </c>
    </row>
    <row r="153" spans="1:12" ht="42.75" customHeight="1">
      <c r="A153" s="27" t="s">
        <v>274</v>
      </c>
      <c r="B153" s="66" t="s">
        <v>127</v>
      </c>
      <c r="C153" s="69">
        <v>1</v>
      </c>
      <c r="D153" s="69">
        <v>1</v>
      </c>
      <c r="E153" s="49">
        <f t="shared" si="8"/>
        <v>0</v>
      </c>
      <c r="F153" s="72">
        <v>1</v>
      </c>
      <c r="G153" s="70">
        <v>1</v>
      </c>
      <c r="H153" s="46">
        <f t="shared" si="11"/>
        <v>0</v>
      </c>
      <c r="I153" s="50">
        <f t="shared" si="12"/>
        <v>1</v>
      </c>
      <c r="J153" s="26">
        <f t="shared" si="14"/>
        <v>1</v>
      </c>
      <c r="K153" s="111"/>
      <c r="L153" s="19">
        <f t="shared" si="13"/>
        <v>1</v>
      </c>
    </row>
    <row r="154" spans="1:12" ht="59.25" customHeight="1">
      <c r="A154" s="27" t="s">
        <v>276</v>
      </c>
      <c r="B154" s="66" t="s">
        <v>150</v>
      </c>
      <c r="C154" s="69">
        <v>18</v>
      </c>
      <c r="D154" s="69">
        <v>18</v>
      </c>
      <c r="E154" s="49">
        <f t="shared" si="8"/>
        <v>0</v>
      </c>
      <c r="F154" s="72">
        <v>6</v>
      </c>
      <c r="G154" s="70">
        <v>6</v>
      </c>
      <c r="H154" s="46">
        <f t="shared" si="11"/>
        <v>0</v>
      </c>
      <c r="I154" s="50">
        <f t="shared" si="12"/>
        <v>1</v>
      </c>
      <c r="J154" s="26">
        <f t="shared" si="14"/>
        <v>0.333</v>
      </c>
      <c r="K154" s="111"/>
      <c r="L154" s="19">
        <f t="shared" si="13"/>
        <v>6</v>
      </c>
    </row>
    <row r="155" spans="1:12" ht="53.25" customHeight="1">
      <c r="A155" s="27" t="s">
        <v>277</v>
      </c>
      <c r="B155" s="138" t="s">
        <v>125</v>
      </c>
      <c r="C155" s="69">
        <v>4449</v>
      </c>
      <c r="D155" s="69">
        <v>4449</v>
      </c>
      <c r="E155" s="49">
        <f t="shared" si="8"/>
        <v>0</v>
      </c>
      <c r="F155" s="72">
        <v>437</v>
      </c>
      <c r="G155" s="70">
        <v>437</v>
      </c>
      <c r="H155" s="46">
        <f t="shared" si="11"/>
        <v>0</v>
      </c>
      <c r="I155" s="50">
        <f t="shared" si="12"/>
        <v>1</v>
      </c>
      <c r="J155" s="26">
        <f t="shared" si="14"/>
        <v>0.098</v>
      </c>
      <c r="K155" s="111"/>
      <c r="L155" s="19">
        <f t="shared" si="13"/>
        <v>437</v>
      </c>
    </row>
    <row r="156" spans="1:12" ht="43.5" customHeight="1">
      <c r="A156" s="27" t="s">
        <v>278</v>
      </c>
      <c r="B156" s="66" t="s">
        <v>328</v>
      </c>
      <c r="C156" s="69">
        <v>68.4</v>
      </c>
      <c r="D156" s="69">
        <v>68.4</v>
      </c>
      <c r="E156" s="49">
        <f t="shared" si="8"/>
        <v>0</v>
      </c>
      <c r="F156" s="72">
        <v>22.8</v>
      </c>
      <c r="G156" s="70">
        <v>22.8</v>
      </c>
      <c r="H156" s="46">
        <f t="shared" si="11"/>
        <v>0</v>
      </c>
      <c r="I156" s="50">
        <f t="shared" si="12"/>
        <v>1</v>
      </c>
      <c r="J156" s="26">
        <f t="shared" si="14"/>
        <v>0.333</v>
      </c>
      <c r="K156" s="111"/>
      <c r="L156" s="19">
        <f t="shared" si="13"/>
        <v>23</v>
      </c>
    </row>
    <row r="157" spans="1:12" ht="21.75" customHeight="1">
      <c r="A157" s="135" t="s">
        <v>329</v>
      </c>
      <c r="B157" s="152" t="s">
        <v>108</v>
      </c>
      <c r="C157" s="153">
        <f>C158+C163+C164+C166+C167+C168+C169</f>
        <v>282100</v>
      </c>
      <c r="D157" s="153">
        <f>D158+D163+D164+D166+D167+D168+D169</f>
        <v>293485</v>
      </c>
      <c r="E157" s="60">
        <f>D157-C157</f>
        <v>11385</v>
      </c>
      <c r="F157" s="153">
        <f>F158+F163+F164+F166+F167+F168+F169</f>
        <v>29082</v>
      </c>
      <c r="G157" s="153">
        <f>G158+G163+G164+G166+G167+G168+G169</f>
        <v>29082</v>
      </c>
      <c r="H157" s="24">
        <f t="shared" si="11"/>
        <v>0</v>
      </c>
      <c r="I157" s="50">
        <f t="shared" si="12"/>
        <v>1</v>
      </c>
      <c r="J157" s="26">
        <f t="shared" si="14"/>
        <v>0.103</v>
      </c>
      <c r="K157" s="111">
        <f>K158+K164+K166+K168</f>
        <v>18133</v>
      </c>
      <c r="L157" s="19"/>
    </row>
    <row r="158" spans="1:12" ht="24">
      <c r="A158" s="135" t="s">
        <v>329</v>
      </c>
      <c r="B158" s="75" t="s">
        <v>114</v>
      </c>
      <c r="C158" s="76">
        <f>SUM(C160:C162)</f>
        <v>178588</v>
      </c>
      <c r="D158" s="76">
        <f>SUM(D160:D162)</f>
        <v>180142</v>
      </c>
      <c r="E158" s="49">
        <f t="shared" si="8"/>
        <v>1554</v>
      </c>
      <c r="F158" s="77">
        <f>SUM(F160:F162)</f>
        <v>16827</v>
      </c>
      <c r="G158" s="78">
        <f>SUM(G160:G162)</f>
        <v>16827</v>
      </c>
      <c r="H158" s="46">
        <f t="shared" si="11"/>
        <v>0</v>
      </c>
      <c r="I158" s="50">
        <f>G158/F158</f>
        <v>1</v>
      </c>
      <c r="J158" s="74">
        <f t="shared" si="14"/>
        <v>0.09</v>
      </c>
      <c r="K158" s="111">
        <f>K160+K161+K162</f>
        <v>7626</v>
      </c>
      <c r="L158" s="19">
        <f t="shared" si="13"/>
        <v>9201</v>
      </c>
    </row>
    <row r="159" spans="1:12" ht="12" customHeight="1">
      <c r="A159" s="27"/>
      <c r="B159" s="79" t="s">
        <v>115</v>
      </c>
      <c r="C159" s="69"/>
      <c r="D159" s="69"/>
      <c r="E159" s="49"/>
      <c r="F159" s="72"/>
      <c r="G159" s="70"/>
      <c r="H159" s="46">
        <f t="shared" si="11"/>
        <v>0</v>
      </c>
      <c r="I159" s="50"/>
      <c r="J159" s="74"/>
      <c r="K159" s="111"/>
      <c r="L159" s="19"/>
    </row>
    <row r="160" spans="1:12" ht="14.25" customHeight="1">
      <c r="A160" s="27" t="s">
        <v>330</v>
      </c>
      <c r="B160" s="45" t="s">
        <v>116</v>
      </c>
      <c r="C160" s="69">
        <v>167397.1</v>
      </c>
      <c r="D160" s="69">
        <v>167397.1</v>
      </c>
      <c r="E160" s="49">
        <f aca="true" t="shared" si="15" ref="E160:E185">D160-C160</f>
        <v>0</v>
      </c>
      <c r="F160" s="69">
        <v>15345</v>
      </c>
      <c r="G160" s="70">
        <v>15345</v>
      </c>
      <c r="H160" s="46">
        <f t="shared" si="11"/>
        <v>0</v>
      </c>
      <c r="I160" s="50">
        <f aca="true" t="shared" si="16" ref="I160:I169">G160/F160</f>
        <v>1</v>
      </c>
      <c r="J160" s="74">
        <f aca="true" t="shared" si="17" ref="J160:J169">G160/C160</f>
        <v>0.09</v>
      </c>
      <c r="K160" s="111">
        <v>6957</v>
      </c>
      <c r="L160" s="19">
        <f aca="true" t="shared" si="18" ref="L160:L169">G160-K160</f>
        <v>8388</v>
      </c>
    </row>
    <row r="161" spans="1:12" ht="14.25" customHeight="1">
      <c r="A161" s="27" t="s">
        <v>331</v>
      </c>
      <c r="B161" s="45" t="s">
        <v>117</v>
      </c>
      <c r="C161" s="69">
        <v>1357</v>
      </c>
      <c r="D161" s="69">
        <v>1357</v>
      </c>
      <c r="E161" s="49">
        <f t="shared" si="15"/>
        <v>0</v>
      </c>
      <c r="F161" s="72">
        <v>226</v>
      </c>
      <c r="G161" s="70">
        <v>226</v>
      </c>
      <c r="H161" s="46">
        <f t="shared" si="11"/>
        <v>0</v>
      </c>
      <c r="I161" s="50">
        <f t="shared" si="16"/>
        <v>1</v>
      </c>
      <c r="J161" s="74">
        <f t="shared" si="17"/>
        <v>0.17</v>
      </c>
      <c r="K161" s="111">
        <v>88</v>
      </c>
      <c r="L161" s="19">
        <f t="shared" si="18"/>
        <v>138</v>
      </c>
    </row>
    <row r="162" spans="1:12" ht="15" customHeight="1">
      <c r="A162" s="27" t="s">
        <v>332</v>
      </c>
      <c r="B162" s="45" t="s">
        <v>118</v>
      </c>
      <c r="C162" s="69">
        <v>9833.9</v>
      </c>
      <c r="D162" s="69">
        <v>11387.9</v>
      </c>
      <c r="E162" s="49">
        <f t="shared" si="15"/>
        <v>1554</v>
      </c>
      <c r="F162" s="69">
        <v>1256</v>
      </c>
      <c r="G162" s="70">
        <v>1256</v>
      </c>
      <c r="H162" s="46">
        <f t="shared" si="11"/>
        <v>0</v>
      </c>
      <c r="I162" s="50">
        <f t="shared" si="16"/>
        <v>1</v>
      </c>
      <c r="J162" s="74">
        <f t="shared" si="17"/>
        <v>0.13</v>
      </c>
      <c r="K162" s="111">
        <v>581</v>
      </c>
      <c r="L162" s="19">
        <f t="shared" si="18"/>
        <v>675</v>
      </c>
    </row>
    <row r="163" spans="1:12" ht="25.5" customHeight="1">
      <c r="A163" s="27" t="s">
        <v>361</v>
      </c>
      <c r="B163" s="79" t="s">
        <v>362</v>
      </c>
      <c r="C163" s="69">
        <v>283</v>
      </c>
      <c r="D163" s="69">
        <v>283</v>
      </c>
      <c r="E163" s="49">
        <f t="shared" si="15"/>
        <v>0</v>
      </c>
      <c r="F163" s="72">
        <v>30</v>
      </c>
      <c r="G163" s="70">
        <v>30</v>
      </c>
      <c r="H163" s="46">
        <f t="shared" si="11"/>
        <v>0</v>
      </c>
      <c r="I163" s="50">
        <f t="shared" si="16"/>
        <v>1</v>
      </c>
      <c r="J163" s="74">
        <f t="shared" si="17"/>
        <v>0.11</v>
      </c>
      <c r="K163" s="71"/>
      <c r="L163" s="19">
        <f t="shared" si="18"/>
        <v>30</v>
      </c>
    </row>
    <row r="164" spans="1:12" ht="33.75">
      <c r="A164" s="27" t="s">
        <v>333</v>
      </c>
      <c r="B164" s="79" t="s">
        <v>120</v>
      </c>
      <c r="C164" s="69">
        <v>23199</v>
      </c>
      <c r="D164" s="69">
        <v>33030</v>
      </c>
      <c r="E164" s="49">
        <f t="shared" si="15"/>
        <v>9831</v>
      </c>
      <c r="F164" s="72">
        <v>5505</v>
      </c>
      <c r="G164" s="70">
        <v>5505</v>
      </c>
      <c r="H164" s="46">
        <f t="shared" si="11"/>
        <v>0</v>
      </c>
      <c r="I164" s="50">
        <f t="shared" si="16"/>
        <v>1</v>
      </c>
      <c r="J164" s="74">
        <f t="shared" si="17"/>
        <v>0.24</v>
      </c>
      <c r="K164" s="71">
        <v>5847</v>
      </c>
      <c r="L164" s="19">
        <f t="shared" si="18"/>
        <v>-342</v>
      </c>
    </row>
    <row r="165" spans="1:12" ht="33.75" hidden="1">
      <c r="A165" s="27" t="s">
        <v>121</v>
      </c>
      <c r="B165" s="79" t="s">
        <v>122</v>
      </c>
      <c r="C165" s="69"/>
      <c r="D165" s="69"/>
      <c r="E165" s="49">
        <f t="shared" si="15"/>
        <v>0</v>
      </c>
      <c r="F165" s="72"/>
      <c r="G165" s="70"/>
      <c r="H165" s="46">
        <f t="shared" si="11"/>
        <v>0</v>
      </c>
      <c r="I165" s="50"/>
      <c r="J165" s="74"/>
      <c r="K165" s="71"/>
      <c r="L165" s="19">
        <f t="shared" si="18"/>
        <v>0</v>
      </c>
    </row>
    <row r="166" spans="1:12" ht="24" customHeight="1">
      <c r="A166" s="27" t="s">
        <v>334</v>
      </c>
      <c r="B166" s="79" t="s">
        <v>124</v>
      </c>
      <c r="C166" s="69">
        <v>47538</v>
      </c>
      <c r="D166" s="69">
        <v>47538</v>
      </c>
      <c r="E166" s="49">
        <f t="shared" si="15"/>
        <v>0</v>
      </c>
      <c r="F166" s="72">
        <v>3962</v>
      </c>
      <c r="G166" s="70">
        <v>3962</v>
      </c>
      <c r="H166" s="46">
        <f t="shared" si="11"/>
        <v>0</v>
      </c>
      <c r="I166" s="50">
        <f t="shared" si="16"/>
        <v>1</v>
      </c>
      <c r="J166" s="74">
        <f t="shared" si="17"/>
        <v>0.08</v>
      </c>
      <c r="K166" s="71">
        <v>4520</v>
      </c>
      <c r="L166" s="19">
        <f t="shared" si="18"/>
        <v>-558</v>
      </c>
    </row>
    <row r="167" spans="1:12" ht="24" customHeight="1">
      <c r="A167" s="27" t="s">
        <v>335</v>
      </c>
      <c r="B167" s="79" t="s">
        <v>336</v>
      </c>
      <c r="C167" s="69">
        <v>545</v>
      </c>
      <c r="D167" s="69">
        <v>545</v>
      </c>
      <c r="E167" s="49">
        <f t="shared" si="15"/>
        <v>0</v>
      </c>
      <c r="F167" s="72">
        <v>45</v>
      </c>
      <c r="G167" s="70">
        <v>45</v>
      </c>
      <c r="H167" s="46">
        <f t="shared" si="11"/>
        <v>0</v>
      </c>
      <c r="I167" s="50">
        <f t="shared" si="16"/>
        <v>1</v>
      </c>
      <c r="J167" s="74">
        <f t="shared" si="17"/>
        <v>0.08</v>
      </c>
      <c r="K167" s="71"/>
      <c r="L167" s="19">
        <f t="shared" si="18"/>
        <v>45</v>
      </c>
    </row>
    <row r="168" spans="1:12" ht="29.25" customHeight="1">
      <c r="A168" s="27" t="s">
        <v>346</v>
      </c>
      <c r="B168" s="79" t="s">
        <v>347</v>
      </c>
      <c r="C168" s="69">
        <v>768</v>
      </c>
      <c r="D168" s="69">
        <v>768</v>
      </c>
      <c r="E168" s="49">
        <f t="shared" si="15"/>
        <v>0</v>
      </c>
      <c r="F168" s="72">
        <v>115</v>
      </c>
      <c r="G168" s="70">
        <v>115</v>
      </c>
      <c r="H168" s="46">
        <f t="shared" si="11"/>
        <v>0</v>
      </c>
      <c r="I168" s="50">
        <f t="shared" si="16"/>
        <v>1</v>
      </c>
      <c r="J168" s="74">
        <f t="shared" si="17"/>
        <v>0.15</v>
      </c>
      <c r="K168" s="71">
        <v>140</v>
      </c>
      <c r="L168" s="19">
        <f t="shared" si="18"/>
        <v>-25</v>
      </c>
    </row>
    <row r="169" spans="1:12" ht="29.25" customHeight="1">
      <c r="A169" s="27" t="s">
        <v>348</v>
      </c>
      <c r="B169" s="79" t="s">
        <v>349</v>
      </c>
      <c r="C169" s="69">
        <v>31179</v>
      </c>
      <c r="D169" s="69">
        <v>31179</v>
      </c>
      <c r="E169" s="49">
        <f t="shared" si="15"/>
        <v>0</v>
      </c>
      <c r="F169" s="72">
        <v>2598</v>
      </c>
      <c r="G169" s="70">
        <v>2598</v>
      </c>
      <c r="H169" s="46">
        <f t="shared" si="11"/>
        <v>0</v>
      </c>
      <c r="I169" s="50">
        <f t="shared" si="16"/>
        <v>1</v>
      </c>
      <c r="J169" s="74">
        <f t="shared" si="17"/>
        <v>0.08</v>
      </c>
      <c r="K169" s="71"/>
      <c r="L169" s="19">
        <f t="shared" si="18"/>
        <v>2598</v>
      </c>
    </row>
    <row r="170" spans="1:12" ht="16.5" customHeight="1">
      <c r="A170" s="27"/>
      <c r="B170" s="154" t="s">
        <v>371</v>
      </c>
      <c r="C170" s="155">
        <f>C181+C182</f>
        <v>19863</v>
      </c>
      <c r="D170" s="155">
        <f>D171+D176</f>
        <v>19863</v>
      </c>
      <c r="E170" s="60">
        <f>D170-C170</f>
        <v>0</v>
      </c>
      <c r="F170" s="72"/>
      <c r="G170" s="70"/>
      <c r="H170" s="46">
        <f t="shared" si="11"/>
        <v>0</v>
      </c>
      <c r="I170" s="50"/>
      <c r="J170" s="74"/>
      <c r="K170" s="71"/>
      <c r="L170" s="19"/>
    </row>
    <row r="171" spans="1:12" ht="29.25" customHeight="1">
      <c r="A171" s="27" t="s">
        <v>364</v>
      </c>
      <c r="B171" s="66" t="s">
        <v>363</v>
      </c>
      <c r="C171" s="72"/>
      <c r="D171" s="72">
        <v>500</v>
      </c>
      <c r="E171" s="49">
        <f t="shared" si="15"/>
        <v>500</v>
      </c>
      <c r="F171" s="72"/>
      <c r="G171" s="70"/>
      <c r="H171" s="46">
        <f t="shared" si="11"/>
        <v>0</v>
      </c>
      <c r="I171" s="50"/>
      <c r="J171" s="74"/>
      <c r="K171" s="71"/>
      <c r="L171" s="33"/>
    </row>
    <row r="172" spans="1:12" ht="48.75" customHeight="1" hidden="1">
      <c r="A172" s="27" t="s">
        <v>151</v>
      </c>
      <c r="B172" s="66" t="s">
        <v>152</v>
      </c>
      <c r="C172" s="72"/>
      <c r="D172" s="72"/>
      <c r="E172" s="49">
        <f t="shared" si="15"/>
        <v>0</v>
      </c>
      <c r="F172" s="72"/>
      <c r="G172" s="70"/>
      <c r="H172" s="46">
        <f t="shared" si="11"/>
        <v>0</v>
      </c>
      <c r="I172" s="50"/>
      <c r="J172" s="74"/>
      <c r="K172" s="71"/>
      <c r="L172" s="33"/>
    </row>
    <row r="173" spans="1:12" ht="24" customHeight="1" hidden="1">
      <c r="A173" s="27" t="s">
        <v>153</v>
      </c>
      <c r="B173" s="66" t="s">
        <v>180</v>
      </c>
      <c r="C173" s="72"/>
      <c r="D173" s="72"/>
      <c r="E173" s="49">
        <f t="shared" si="15"/>
        <v>0</v>
      </c>
      <c r="F173" s="72"/>
      <c r="G173" s="70"/>
      <c r="H173" s="46">
        <f t="shared" si="11"/>
        <v>0</v>
      </c>
      <c r="I173" s="50"/>
      <c r="J173" s="74"/>
      <c r="K173" s="71"/>
      <c r="L173" s="33"/>
    </row>
    <row r="174" spans="1:12" ht="24" customHeight="1" hidden="1">
      <c r="A174" s="27" t="s">
        <v>183</v>
      </c>
      <c r="B174" s="66" t="s">
        <v>184</v>
      </c>
      <c r="C174" s="72"/>
      <c r="D174" s="72"/>
      <c r="E174" s="49">
        <f t="shared" si="15"/>
        <v>0</v>
      </c>
      <c r="F174" s="72"/>
      <c r="G174" s="70"/>
      <c r="H174" s="46">
        <f t="shared" si="11"/>
        <v>0</v>
      </c>
      <c r="I174" s="50"/>
      <c r="J174" s="74"/>
      <c r="K174" s="71"/>
      <c r="L174" s="33"/>
    </row>
    <row r="175" spans="1:12" ht="39" customHeight="1" hidden="1">
      <c r="A175" s="27" t="s">
        <v>185</v>
      </c>
      <c r="B175" s="66" t="s">
        <v>107</v>
      </c>
      <c r="C175" s="77">
        <v>0</v>
      </c>
      <c r="D175" s="77">
        <v>0</v>
      </c>
      <c r="E175" s="49">
        <f t="shared" si="15"/>
        <v>0</v>
      </c>
      <c r="F175" s="72">
        <v>0</v>
      </c>
      <c r="G175" s="70">
        <v>0</v>
      </c>
      <c r="H175" s="46">
        <f t="shared" si="11"/>
        <v>0</v>
      </c>
      <c r="I175" s="50"/>
      <c r="J175" s="74"/>
      <c r="K175" s="71"/>
      <c r="L175" s="33"/>
    </row>
    <row r="176" spans="1:12" ht="24.75" customHeight="1" hidden="1">
      <c r="A176" s="27" t="s">
        <v>186</v>
      </c>
      <c r="B176" s="80" t="s">
        <v>187</v>
      </c>
      <c r="C176" s="77">
        <f>C177+C178</f>
        <v>19863</v>
      </c>
      <c r="D176" s="77">
        <f>D177+D178</f>
        <v>19363</v>
      </c>
      <c r="E176" s="49">
        <f t="shared" si="15"/>
        <v>-500</v>
      </c>
      <c r="F176" s="77">
        <f>F177+F178</f>
        <v>0</v>
      </c>
      <c r="G176" s="78">
        <f>G177+G178</f>
        <v>0</v>
      </c>
      <c r="H176" s="46">
        <f t="shared" si="11"/>
        <v>0</v>
      </c>
      <c r="I176" s="50"/>
      <c r="J176" s="74"/>
      <c r="K176" s="71"/>
      <c r="L176" s="33"/>
    </row>
    <row r="177" spans="1:12" ht="21" customHeight="1" hidden="1">
      <c r="A177" s="116" t="s">
        <v>365</v>
      </c>
      <c r="B177" s="117" t="s">
        <v>366</v>
      </c>
      <c r="C177" s="72"/>
      <c r="D177" s="72"/>
      <c r="E177" s="49">
        <f t="shared" si="15"/>
        <v>0</v>
      </c>
      <c r="F177" s="72"/>
      <c r="G177" s="70"/>
      <c r="H177" s="46">
        <f t="shared" si="11"/>
        <v>0</v>
      </c>
      <c r="I177" s="50"/>
      <c r="J177" s="74"/>
      <c r="K177" s="71"/>
      <c r="L177" s="33"/>
    </row>
    <row r="178" spans="1:12" ht="24" customHeight="1">
      <c r="A178" s="81" t="s">
        <v>188</v>
      </c>
      <c r="B178" s="80" t="s">
        <v>189</v>
      </c>
      <c r="C178" s="77">
        <f>C179+C180+C181+C182+C183+C184+C185</f>
        <v>19863</v>
      </c>
      <c r="D178" s="77">
        <f>D179+D180+D181+D182+D183+D184+D185</f>
        <v>19363</v>
      </c>
      <c r="E178" s="49">
        <f t="shared" si="15"/>
        <v>-500</v>
      </c>
      <c r="F178" s="77">
        <f>F179+F180+F181+F182+F183+F184</f>
        <v>0</v>
      </c>
      <c r="G178" s="78">
        <f>G179+G180+G181+G182+G183+G184+G185</f>
        <v>0</v>
      </c>
      <c r="H178" s="46">
        <f t="shared" si="11"/>
        <v>0</v>
      </c>
      <c r="I178" s="50"/>
      <c r="J178" s="74"/>
      <c r="K178" s="71"/>
      <c r="L178" s="33"/>
    </row>
    <row r="179" spans="1:12" ht="22.5" hidden="1">
      <c r="A179" s="81" t="s">
        <v>190</v>
      </c>
      <c r="B179" s="66" t="s">
        <v>191</v>
      </c>
      <c r="C179" s="72"/>
      <c r="D179" s="72"/>
      <c r="E179" s="49">
        <f t="shared" si="15"/>
        <v>0</v>
      </c>
      <c r="F179" s="72"/>
      <c r="G179" s="70"/>
      <c r="H179" s="46">
        <f t="shared" si="11"/>
        <v>0</v>
      </c>
      <c r="I179" s="50"/>
      <c r="J179" s="74"/>
      <c r="K179" s="71"/>
      <c r="L179" s="33"/>
    </row>
    <row r="180" spans="1:12" ht="33.75" hidden="1">
      <c r="A180" s="81" t="s">
        <v>192</v>
      </c>
      <c r="B180" s="66" t="s">
        <v>193</v>
      </c>
      <c r="C180" s="72"/>
      <c r="D180" s="72"/>
      <c r="E180" s="49">
        <f t="shared" si="15"/>
        <v>0</v>
      </c>
      <c r="F180" s="72"/>
      <c r="G180" s="70"/>
      <c r="H180" s="46">
        <f t="shared" si="11"/>
        <v>0</v>
      </c>
      <c r="I180" s="50"/>
      <c r="J180" s="74"/>
      <c r="K180" s="71"/>
      <c r="L180" s="33"/>
    </row>
    <row r="181" spans="1:12" ht="20.25" customHeight="1">
      <c r="A181" s="81" t="s">
        <v>194</v>
      </c>
      <c r="B181" s="66" t="s">
        <v>195</v>
      </c>
      <c r="C181" s="72">
        <v>19363</v>
      </c>
      <c r="D181" s="72">
        <v>19363</v>
      </c>
      <c r="E181" s="49">
        <f t="shared" si="15"/>
        <v>0</v>
      </c>
      <c r="F181" s="72"/>
      <c r="G181" s="70"/>
      <c r="H181" s="46">
        <f t="shared" si="11"/>
        <v>0</v>
      </c>
      <c r="I181" s="50"/>
      <c r="J181" s="74"/>
      <c r="K181" s="71"/>
      <c r="L181" s="33"/>
    </row>
    <row r="182" spans="1:12" ht="18.75" customHeight="1">
      <c r="A182" s="81" t="s">
        <v>196</v>
      </c>
      <c r="B182" s="66" t="s">
        <v>363</v>
      </c>
      <c r="C182" s="72">
        <v>500</v>
      </c>
      <c r="D182" s="72"/>
      <c r="E182" s="49">
        <f t="shared" si="15"/>
        <v>-500</v>
      </c>
      <c r="F182" s="72"/>
      <c r="G182" s="70"/>
      <c r="H182" s="46">
        <f t="shared" si="11"/>
        <v>0</v>
      </c>
      <c r="I182" s="50"/>
      <c r="J182" s="74"/>
      <c r="K182" s="71"/>
      <c r="L182" s="33"/>
    </row>
    <row r="183" spans="1:12" ht="33.75" hidden="1">
      <c r="A183" s="81" t="s">
        <v>197</v>
      </c>
      <c r="B183" s="66" t="s">
        <v>198</v>
      </c>
      <c r="C183" s="72"/>
      <c r="D183" s="72"/>
      <c r="E183" s="49">
        <f t="shared" si="15"/>
        <v>0</v>
      </c>
      <c r="F183" s="72"/>
      <c r="G183" s="70"/>
      <c r="H183" s="46">
        <f t="shared" si="11"/>
        <v>0</v>
      </c>
      <c r="I183" s="50"/>
      <c r="J183" s="74"/>
      <c r="K183" s="71"/>
      <c r="L183" s="33"/>
    </row>
    <row r="184" spans="1:12" ht="20.25" customHeight="1" hidden="1">
      <c r="A184" s="81" t="s">
        <v>199</v>
      </c>
      <c r="B184" s="66" t="s">
        <v>200</v>
      </c>
      <c r="C184" s="72"/>
      <c r="D184" s="72"/>
      <c r="E184" s="49">
        <f t="shared" si="15"/>
        <v>0</v>
      </c>
      <c r="F184" s="72"/>
      <c r="G184" s="70"/>
      <c r="H184" s="46">
        <f t="shared" si="11"/>
        <v>0</v>
      </c>
      <c r="I184" s="50"/>
      <c r="J184" s="74"/>
      <c r="K184" s="71"/>
      <c r="L184" s="33"/>
    </row>
    <row r="185" spans="1:12" ht="48" customHeight="1" hidden="1">
      <c r="A185" s="81" t="s">
        <v>241</v>
      </c>
      <c r="B185" s="66" t="s">
        <v>201</v>
      </c>
      <c r="C185" s="72"/>
      <c r="D185" s="72"/>
      <c r="E185" s="49">
        <f t="shared" si="15"/>
        <v>0</v>
      </c>
      <c r="F185" s="72"/>
      <c r="G185" s="70"/>
      <c r="H185" s="46">
        <f t="shared" si="11"/>
        <v>0</v>
      </c>
      <c r="I185" s="50"/>
      <c r="J185" s="74"/>
      <c r="K185" s="71"/>
      <c r="L185" s="33"/>
    </row>
    <row r="186" spans="1:12" ht="24" customHeight="1">
      <c r="A186" s="20" t="s">
        <v>202</v>
      </c>
      <c r="B186" s="51" t="s">
        <v>203</v>
      </c>
      <c r="C186" s="82">
        <f>C187+C193</f>
        <v>101707.6</v>
      </c>
      <c r="D186" s="82"/>
      <c r="E186" s="82"/>
      <c r="F186" s="82">
        <v>5158</v>
      </c>
      <c r="G186" s="82">
        <f>G187+G193</f>
        <v>2918.95</v>
      </c>
      <c r="H186" s="24">
        <f t="shared" si="11"/>
        <v>-2239.05</v>
      </c>
      <c r="I186" s="16">
        <f>G186/F186</f>
        <v>0.566</v>
      </c>
      <c r="J186" s="17">
        <f>G186/C186</f>
        <v>0.029</v>
      </c>
      <c r="K186" s="83">
        <f>K187+K193</f>
        <v>1552</v>
      </c>
      <c r="L186" s="19">
        <f>G186-K186</f>
        <v>1367</v>
      </c>
    </row>
    <row r="187" spans="1:12" ht="13.5" customHeight="1">
      <c r="A187" s="27" t="s">
        <v>204</v>
      </c>
      <c r="B187" s="45" t="s">
        <v>205</v>
      </c>
      <c r="C187" s="76">
        <f>C189+C192</f>
        <v>95531.6</v>
      </c>
      <c r="D187" s="76"/>
      <c r="E187" s="76"/>
      <c r="F187" s="76">
        <f>F189+F192</f>
        <v>5158</v>
      </c>
      <c r="G187" s="77">
        <f>G189+G192</f>
        <v>2887.95</v>
      </c>
      <c r="H187" s="46">
        <f t="shared" si="11"/>
        <v>-2270.05</v>
      </c>
      <c r="I187" s="50"/>
      <c r="J187" s="74">
        <f aca="true" t="shared" si="19" ref="J187:J193">G187/C187</f>
        <v>0.03</v>
      </c>
      <c r="K187" s="84">
        <f>K189+K192</f>
        <v>1519</v>
      </c>
      <c r="L187" s="19">
        <f>G187-K187</f>
        <v>1369</v>
      </c>
    </row>
    <row r="188" spans="1:12" ht="13.5" customHeight="1" hidden="1">
      <c r="A188" s="139"/>
      <c r="B188" s="45"/>
      <c r="C188" s="76"/>
      <c r="D188" s="76"/>
      <c r="E188" s="76"/>
      <c r="F188" s="76"/>
      <c r="G188" s="77"/>
      <c r="H188" s="46">
        <f t="shared" si="11"/>
        <v>0</v>
      </c>
      <c r="I188" s="50"/>
      <c r="J188" s="74" t="e">
        <f t="shared" si="19"/>
        <v>#DIV/0!</v>
      </c>
      <c r="K188" s="83"/>
      <c r="L188" s="85"/>
    </row>
    <row r="189" spans="1:12" ht="33" customHeight="1">
      <c r="A189" s="81" t="s">
        <v>206</v>
      </c>
      <c r="B189" s="66" t="s">
        <v>207</v>
      </c>
      <c r="C189" s="69">
        <f>C190+C191</f>
        <v>95531.6</v>
      </c>
      <c r="D189" s="69"/>
      <c r="E189" s="69"/>
      <c r="F189" s="69">
        <f>F191</f>
        <v>5158</v>
      </c>
      <c r="G189" s="72">
        <f>SUM(G190:G191)</f>
        <v>2887.95</v>
      </c>
      <c r="H189" s="46">
        <f t="shared" si="11"/>
        <v>-2270.05</v>
      </c>
      <c r="I189" s="50"/>
      <c r="J189" s="74">
        <f t="shared" si="19"/>
        <v>0.03</v>
      </c>
      <c r="K189" s="86">
        <f>K190+K191</f>
        <v>1519</v>
      </c>
      <c r="L189" s="19">
        <f aca="true" t="shared" si="20" ref="L189:L198">G189-K189</f>
        <v>1369</v>
      </c>
    </row>
    <row r="190" spans="1:12" ht="15.75" customHeight="1">
      <c r="A190" s="81" t="s">
        <v>208</v>
      </c>
      <c r="B190" s="66" t="s">
        <v>209</v>
      </c>
      <c r="C190" s="69">
        <v>10369.4</v>
      </c>
      <c r="D190" s="69"/>
      <c r="E190" s="69"/>
      <c r="F190" s="69">
        <v>0</v>
      </c>
      <c r="G190" s="72">
        <v>13.96</v>
      </c>
      <c r="H190" s="46">
        <f t="shared" si="11"/>
        <v>13.96</v>
      </c>
      <c r="I190" s="50"/>
      <c r="J190" s="74">
        <f t="shared" si="19"/>
        <v>0</v>
      </c>
      <c r="K190" s="86"/>
      <c r="L190" s="19">
        <f t="shared" si="20"/>
        <v>14</v>
      </c>
    </row>
    <row r="191" spans="1:12" ht="15.75" customHeight="1">
      <c r="A191" s="81" t="s">
        <v>210</v>
      </c>
      <c r="B191" s="66" t="s">
        <v>211</v>
      </c>
      <c r="C191" s="69">
        <v>85162.2</v>
      </c>
      <c r="D191" s="69"/>
      <c r="E191" s="69"/>
      <c r="F191" s="69">
        <v>5158</v>
      </c>
      <c r="G191" s="72">
        <v>2873.99</v>
      </c>
      <c r="H191" s="46">
        <f t="shared" si="11"/>
        <v>-2284.01</v>
      </c>
      <c r="I191" s="50">
        <f>G191/F191</f>
        <v>0.56</v>
      </c>
      <c r="J191" s="74">
        <f t="shared" si="19"/>
        <v>0.03</v>
      </c>
      <c r="K191" s="86">
        <v>1519</v>
      </c>
      <c r="L191" s="19">
        <f t="shared" si="20"/>
        <v>1355</v>
      </c>
    </row>
    <row r="192" spans="1:12" ht="23.25" customHeight="1">
      <c r="A192" s="105" t="s">
        <v>212</v>
      </c>
      <c r="B192" s="79" t="s">
        <v>213</v>
      </c>
      <c r="C192" s="69"/>
      <c r="D192" s="69"/>
      <c r="E192" s="69"/>
      <c r="F192" s="69"/>
      <c r="G192" s="72">
        <v>0</v>
      </c>
      <c r="H192" s="46">
        <f t="shared" si="11"/>
        <v>0</v>
      </c>
      <c r="I192" s="50"/>
      <c r="J192" s="74"/>
      <c r="K192" s="86"/>
      <c r="L192" s="19">
        <f t="shared" si="20"/>
        <v>0</v>
      </c>
    </row>
    <row r="193" spans="1:12" ht="24.75" customHeight="1">
      <c r="A193" s="27" t="s">
        <v>214</v>
      </c>
      <c r="B193" s="45" t="s">
        <v>215</v>
      </c>
      <c r="C193" s="77">
        <f>C195+C196</f>
        <v>6176</v>
      </c>
      <c r="D193" s="77"/>
      <c r="E193" s="77"/>
      <c r="F193" s="77">
        <f>F194+F196</f>
        <v>0</v>
      </c>
      <c r="G193" s="77">
        <f>G195+G196</f>
        <v>31</v>
      </c>
      <c r="H193" s="46">
        <f t="shared" si="11"/>
        <v>31</v>
      </c>
      <c r="I193" s="50"/>
      <c r="J193" s="74">
        <f t="shared" si="19"/>
        <v>0.01</v>
      </c>
      <c r="K193" s="84">
        <f>K194+K196</f>
        <v>33</v>
      </c>
      <c r="L193" s="19">
        <f t="shared" si="20"/>
        <v>-2</v>
      </c>
    </row>
    <row r="194" spans="1:12" ht="33" customHeight="1" hidden="1">
      <c r="A194" s="105" t="s">
        <v>216</v>
      </c>
      <c r="B194" s="79" t="s">
        <v>220</v>
      </c>
      <c r="C194" s="69"/>
      <c r="D194" s="69"/>
      <c r="E194" s="69"/>
      <c r="F194" s="69">
        <v>0</v>
      </c>
      <c r="G194" s="72"/>
      <c r="H194" s="46">
        <f aca="true" t="shared" si="21" ref="H194:H201">G194-F194</f>
        <v>0</v>
      </c>
      <c r="I194" s="25"/>
      <c r="J194" s="26"/>
      <c r="K194" s="86"/>
      <c r="L194" s="19">
        <f t="shared" si="20"/>
        <v>0</v>
      </c>
    </row>
    <row r="195" spans="1:12" ht="29.25" customHeight="1" hidden="1">
      <c r="A195" s="81" t="s">
        <v>221</v>
      </c>
      <c r="B195" s="66" t="s">
        <v>222</v>
      </c>
      <c r="C195" s="69"/>
      <c r="D195" s="69"/>
      <c r="E195" s="69"/>
      <c r="F195" s="69">
        <v>0</v>
      </c>
      <c r="G195" s="72"/>
      <c r="H195" s="46">
        <f t="shared" si="21"/>
        <v>0</v>
      </c>
      <c r="I195" s="25"/>
      <c r="J195" s="26"/>
      <c r="K195" s="83"/>
      <c r="L195" s="19">
        <f t="shared" si="20"/>
        <v>0</v>
      </c>
    </row>
    <row r="196" spans="1:12" ht="33.75" customHeight="1">
      <c r="A196" s="81" t="s">
        <v>223</v>
      </c>
      <c r="B196" s="66" t="s">
        <v>224</v>
      </c>
      <c r="C196" s="72">
        <f>C197+C198</f>
        <v>6176</v>
      </c>
      <c r="D196" s="72"/>
      <c r="E196" s="72"/>
      <c r="F196" s="72">
        <f>F197+F198</f>
        <v>0</v>
      </c>
      <c r="G196" s="72">
        <f>G197+G198</f>
        <v>31</v>
      </c>
      <c r="H196" s="46">
        <f t="shared" si="21"/>
        <v>31</v>
      </c>
      <c r="I196" s="87"/>
      <c r="J196" s="73"/>
      <c r="K196" s="86">
        <f>K198</f>
        <v>33</v>
      </c>
      <c r="L196" s="19">
        <f t="shared" si="20"/>
        <v>-2</v>
      </c>
    </row>
    <row r="197" spans="1:12" ht="15" customHeight="1">
      <c r="A197" s="81" t="s">
        <v>225</v>
      </c>
      <c r="B197" s="66" t="s">
        <v>226</v>
      </c>
      <c r="C197" s="72">
        <v>2699.8</v>
      </c>
      <c r="D197" s="72"/>
      <c r="E197" s="72"/>
      <c r="F197" s="72"/>
      <c r="G197" s="72"/>
      <c r="H197" s="46">
        <f t="shared" si="21"/>
        <v>0</v>
      </c>
      <c r="I197" s="87"/>
      <c r="J197" s="73"/>
      <c r="K197" s="88">
        <v>0</v>
      </c>
      <c r="L197" s="19">
        <f t="shared" si="20"/>
        <v>0</v>
      </c>
    </row>
    <row r="198" spans="1:12" ht="14.25" customHeight="1">
      <c r="A198" s="89" t="s">
        <v>227</v>
      </c>
      <c r="B198" s="90" t="s">
        <v>228</v>
      </c>
      <c r="C198" s="91">
        <v>3476.2</v>
      </c>
      <c r="D198" s="91"/>
      <c r="E198" s="91"/>
      <c r="F198" s="91"/>
      <c r="G198" s="91">
        <v>31</v>
      </c>
      <c r="H198" s="92">
        <f t="shared" si="21"/>
        <v>31</v>
      </c>
      <c r="I198" s="177"/>
      <c r="J198" s="178">
        <f>G198/C198</f>
        <v>0.01</v>
      </c>
      <c r="K198" s="93">
        <v>33</v>
      </c>
      <c r="L198" s="94">
        <f t="shared" si="20"/>
        <v>-2</v>
      </c>
    </row>
    <row r="199" spans="1:12" ht="21.75" customHeight="1">
      <c r="A199" s="140"/>
      <c r="B199" s="141" t="s">
        <v>229</v>
      </c>
      <c r="C199" s="60">
        <f>C5+C128+C186</f>
        <v>2274887.8</v>
      </c>
      <c r="D199" s="59">
        <f>D5+D128+D186+C186+C5</f>
        <v>2200067</v>
      </c>
      <c r="E199" s="60">
        <f>E5+E128+E186</f>
        <v>-74820.8</v>
      </c>
      <c r="F199" s="60">
        <f>F5+F128+F186</f>
        <v>86359.34</v>
      </c>
      <c r="G199" s="60">
        <f>G5+G128+G186</f>
        <v>84756.98</v>
      </c>
      <c r="H199" s="24">
        <f t="shared" si="21"/>
        <v>-1602.36</v>
      </c>
      <c r="I199" s="16">
        <f>G199/F199</f>
        <v>0.981</v>
      </c>
      <c r="J199" s="156">
        <f>G199/C199</f>
        <v>0.0373</v>
      </c>
      <c r="K199" s="18">
        <f>K5+K128+K186</f>
        <v>54155</v>
      </c>
      <c r="L199" s="18">
        <f>G199-K199</f>
        <v>30602</v>
      </c>
    </row>
    <row r="200" spans="1:12" ht="12.75" customHeight="1">
      <c r="A200" s="140"/>
      <c r="B200" s="134" t="s">
        <v>230</v>
      </c>
      <c r="C200" s="24">
        <f>C5+C186</f>
        <v>631912.6</v>
      </c>
      <c r="D200" s="24">
        <f>C200</f>
        <v>631912.6</v>
      </c>
      <c r="E200" s="24"/>
      <c r="F200" s="24">
        <f>F5+F186</f>
        <v>45315</v>
      </c>
      <c r="G200" s="24">
        <f>G5+G186</f>
        <v>43712.64</v>
      </c>
      <c r="H200" s="24">
        <f t="shared" si="21"/>
        <v>-1602.36</v>
      </c>
      <c r="I200" s="16">
        <f>G200/F200</f>
        <v>0.965</v>
      </c>
      <c r="J200" s="156">
        <f>G200/C200</f>
        <v>0.0692</v>
      </c>
      <c r="K200" s="18">
        <f>K5+K186</f>
        <v>27121</v>
      </c>
      <c r="L200" s="18">
        <f>G200-K200</f>
        <v>16592</v>
      </c>
    </row>
    <row r="201" spans="1:12" ht="21" customHeight="1">
      <c r="A201" s="142"/>
      <c r="B201" s="109" t="s">
        <v>231</v>
      </c>
      <c r="C201" s="24">
        <f>C5</f>
        <v>530205</v>
      </c>
      <c r="D201" s="24">
        <f>C201</f>
        <v>530205</v>
      </c>
      <c r="E201" s="24"/>
      <c r="F201" s="24">
        <f>F5</f>
        <v>40157</v>
      </c>
      <c r="G201" s="24">
        <f>G5</f>
        <v>40793.69</v>
      </c>
      <c r="H201" s="24">
        <f t="shared" si="21"/>
        <v>636.69</v>
      </c>
      <c r="I201" s="16">
        <f>G201/F201</f>
        <v>1.016</v>
      </c>
      <c r="J201" s="156">
        <f>G201/C201</f>
        <v>0.0769</v>
      </c>
      <c r="K201" s="18">
        <f>K5</f>
        <v>25569</v>
      </c>
      <c r="L201" s="18">
        <f>G201-K201</f>
        <v>15225</v>
      </c>
    </row>
    <row r="202" spans="1:12" ht="13.5" customHeight="1">
      <c r="A202" s="27" t="s">
        <v>232</v>
      </c>
      <c r="B202" s="143" t="s">
        <v>233</v>
      </c>
      <c r="C202" s="95"/>
      <c r="D202" s="95"/>
      <c r="E202" s="95"/>
      <c r="F202" s="95"/>
      <c r="G202" s="32"/>
      <c r="H202" s="95"/>
      <c r="K202" s="31"/>
      <c r="L202" s="31"/>
    </row>
    <row r="203" spans="1:12" ht="14.25" customHeight="1">
      <c r="A203" s="27" t="s">
        <v>234</v>
      </c>
      <c r="B203" s="143" t="s">
        <v>235</v>
      </c>
      <c r="C203" s="95"/>
      <c r="D203" s="95"/>
      <c r="E203" s="95"/>
      <c r="F203" s="95"/>
      <c r="G203" s="32">
        <v>37.14</v>
      </c>
      <c r="H203" s="95"/>
      <c r="K203" s="31">
        <v>3</v>
      </c>
      <c r="L203" s="19">
        <f>G203-K203</f>
        <v>34</v>
      </c>
    </row>
    <row r="204" spans="1:12" ht="12.75">
      <c r="A204" s="140"/>
      <c r="B204" s="144" t="s">
        <v>236</v>
      </c>
      <c r="C204" s="96"/>
      <c r="D204" s="96"/>
      <c r="E204" s="96"/>
      <c r="F204" s="96"/>
      <c r="G204" s="24">
        <f>SUM(G202:G203)</f>
        <v>37.14</v>
      </c>
      <c r="H204" s="96"/>
      <c r="I204" s="97"/>
      <c r="J204" s="97"/>
      <c r="K204" s="15">
        <f>K203</f>
        <v>3</v>
      </c>
      <c r="L204" s="19">
        <f>G204-K204</f>
        <v>34</v>
      </c>
    </row>
    <row r="205" spans="1:12" ht="13.5" customHeight="1">
      <c r="A205" s="145"/>
      <c r="B205" s="146"/>
      <c r="C205" s="95"/>
      <c r="D205" s="95"/>
      <c r="E205" s="95"/>
      <c r="F205" s="95"/>
      <c r="G205" s="98"/>
      <c r="H205" s="95"/>
      <c r="L205" s="19">
        <f>G205-K205</f>
        <v>0</v>
      </c>
    </row>
    <row r="206" spans="1:12" ht="12.75">
      <c r="A206" s="147" t="s">
        <v>265</v>
      </c>
      <c r="B206" s="148"/>
      <c r="G206" s="99">
        <f>G199+G204</f>
        <v>84794.12</v>
      </c>
      <c r="K206" s="100">
        <f>K199+K204</f>
        <v>54158</v>
      </c>
      <c r="L206" s="104">
        <f>G206-K206</f>
        <v>30636</v>
      </c>
    </row>
    <row r="207" spans="1:12" ht="12.75">
      <c r="A207" s="194" t="s">
        <v>253</v>
      </c>
      <c r="B207" s="195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ht="16.5" customHeight="1">
      <c r="A208" s="149" t="s">
        <v>237</v>
      </c>
    </row>
    <row r="209" ht="12.75">
      <c r="A209" s="150" t="s">
        <v>238</v>
      </c>
    </row>
  </sheetData>
  <printOptions gridLines="1"/>
  <pageMargins left="0" right="0" top="0" bottom="0" header="0" footer="0"/>
  <pageSetup horizontalDpi="600" verticalDpi="600" orientation="landscape" paperSize="9" scale="9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01" sqref="A201:B201"/>
    </sheetView>
  </sheetViews>
  <sheetFormatPr defaultColWidth="9.00390625" defaultRowHeight="12.75"/>
  <cols>
    <col min="1" max="1" width="15.25390625" style="151" customWidth="1"/>
    <col min="2" max="2" width="49.75390625" style="115" customWidth="1"/>
    <col min="3" max="3" width="12.375" style="3" customWidth="1"/>
    <col min="4" max="4" width="12.25390625" style="3" customWidth="1"/>
    <col min="5" max="5" width="9.375" style="3" customWidth="1"/>
    <col min="6" max="6" width="10.875" style="3" customWidth="1"/>
    <col min="7" max="7" width="11.125" style="3" customWidth="1"/>
    <col min="8" max="8" width="8.375" style="3" customWidth="1"/>
    <col min="9" max="9" width="7.25390625" style="3" customWidth="1"/>
    <col min="10" max="10" width="6.75390625" style="167" customWidth="1"/>
    <col min="11" max="11" width="9.25390625" style="3" customWidth="1"/>
    <col min="12" max="12" width="8.625" style="3" customWidth="1"/>
    <col min="13" max="13" width="9.125" style="102" bestFit="1" customWidth="1"/>
    <col min="14" max="16384" width="8.875" style="102" customWidth="1"/>
  </cols>
  <sheetData>
    <row r="1" spans="1:11" ht="17.25" customHeight="1">
      <c r="A1" s="119"/>
      <c r="B1" s="179" t="s">
        <v>252</v>
      </c>
      <c r="C1" s="1"/>
      <c r="D1" s="1"/>
      <c r="E1" s="1"/>
      <c r="F1" s="1"/>
      <c r="G1" s="1"/>
      <c r="H1" s="1"/>
      <c r="I1" s="1"/>
      <c r="J1" s="160"/>
      <c r="K1" s="2" t="s">
        <v>560</v>
      </c>
    </row>
    <row r="2" spans="1:12" ht="12" customHeight="1">
      <c r="A2" s="121" t="s">
        <v>588</v>
      </c>
      <c r="B2" s="122" t="s">
        <v>589</v>
      </c>
      <c r="C2" s="189" t="s">
        <v>367</v>
      </c>
      <c r="D2" s="4" t="s">
        <v>369</v>
      </c>
      <c r="E2" s="4" t="s">
        <v>590</v>
      </c>
      <c r="F2" s="4" t="s">
        <v>591</v>
      </c>
      <c r="G2" s="4" t="s">
        <v>592</v>
      </c>
      <c r="H2" s="4" t="s">
        <v>590</v>
      </c>
      <c r="I2" s="5" t="s">
        <v>593</v>
      </c>
      <c r="J2" s="4" t="s">
        <v>594</v>
      </c>
      <c r="K2" s="4" t="s">
        <v>595</v>
      </c>
      <c r="L2" s="4" t="s">
        <v>590</v>
      </c>
    </row>
    <row r="3" spans="1:12" ht="12" customHeight="1">
      <c r="A3" s="123" t="s">
        <v>596</v>
      </c>
      <c r="B3" s="124"/>
      <c r="C3" s="190" t="s">
        <v>597</v>
      </c>
      <c r="D3" s="6" t="s">
        <v>598</v>
      </c>
      <c r="E3" s="6" t="s">
        <v>368</v>
      </c>
      <c r="F3" s="6" t="s">
        <v>372</v>
      </c>
      <c r="G3" s="6" t="s">
        <v>559</v>
      </c>
      <c r="H3" s="6" t="s">
        <v>264</v>
      </c>
      <c r="I3" s="6" t="s">
        <v>556</v>
      </c>
      <c r="J3" s="6" t="s">
        <v>599</v>
      </c>
      <c r="K3" s="6" t="s">
        <v>557</v>
      </c>
      <c r="L3" s="6" t="s">
        <v>558</v>
      </c>
    </row>
    <row r="4" spans="1:12" ht="10.5" customHeight="1">
      <c r="A4" s="125">
        <v>1</v>
      </c>
      <c r="B4" s="12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8">
        <v>9</v>
      </c>
      <c r="J4" s="9">
        <v>10</v>
      </c>
      <c r="K4" s="10">
        <v>11</v>
      </c>
      <c r="L4" s="10">
        <v>12</v>
      </c>
    </row>
    <row r="5" spans="1:12" ht="15" customHeight="1">
      <c r="A5" s="11" t="s">
        <v>601</v>
      </c>
      <c r="B5" s="12" t="s">
        <v>602</v>
      </c>
      <c r="C5" s="13">
        <f>C6+C13+C16+C21+C28+C35+C50+C52+C68+C73+C80+C116+C122</f>
        <v>530205</v>
      </c>
      <c r="D5" s="13">
        <f>D6+D13+D16+D21+D28+D35+D50+D52+D68+D73+D80+D116+D122</f>
        <v>0</v>
      </c>
      <c r="E5" s="14"/>
      <c r="F5" s="13">
        <f>F6+F13+F16+F21+F28+F35+F50+F52+F68+F73+F80+F116+F122</f>
        <v>79850.5</v>
      </c>
      <c r="G5" s="13">
        <f>G6+G13+G16+G21+G28+G35+G50+G52+G68+G73+G80+G116+G122+G125</f>
        <v>79776.35</v>
      </c>
      <c r="H5" s="22">
        <f aca="true" t="shared" si="0" ref="H5:H11">G5-F5</f>
        <v>-74.1</v>
      </c>
      <c r="I5" s="170">
        <f>G5/C5</f>
        <v>0.15</v>
      </c>
      <c r="J5" s="161">
        <f>G5/C5</f>
        <v>0.15</v>
      </c>
      <c r="K5" s="15">
        <f>K6+K13+K16+K21+K28+K35+K50+K52+K68+K73+K80+K116+K122+K125</f>
        <v>50212</v>
      </c>
      <c r="L5" s="15">
        <f aca="true" t="shared" si="1" ref="L5:L68">G5-K5</f>
        <v>29564</v>
      </c>
    </row>
    <row r="6" spans="1:13" ht="14.25" customHeight="1">
      <c r="A6" s="20" t="s">
        <v>603</v>
      </c>
      <c r="B6" s="21" t="s">
        <v>255</v>
      </c>
      <c r="C6" s="22">
        <f>SUM(C7:C11)</f>
        <v>356128.2</v>
      </c>
      <c r="D6" s="22"/>
      <c r="E6" s="23"/>
      <c r="F6" s="22">
        <f>SUM(F7:F11)</f>
        <v>54160</v>
      </c>
      <c r="G6" s="24">
        <f>SUM(G7:G12)</f>
        <v>59957.84</v>
      </c>
      <c r="H6" s="22">
        <f t="shared" si="0"/>
        <v>5797.8</v>
      </c>
      <c r="I6" s="171">
        <f>G6/C6</f>
        <v>0.168</v>
      </c>
      <c r="J6" s="162">
        <f>G6/C6</f>
        <v>0.168</v>
      </c>
      <c r="K6" s="18">
        <f>SUM(K7:K12)</f>
        <v>32161</v>
      </c>
      <c r="L6" s="18">
        <f t="shared" si="1"/>
        <v>27797</v>
      </c>
      <c r="M6" s="127"/>
    </row>
    <row r="7" spans="1:12" ht="12.75">
      <c r="A7" s="27" t="s">
        <v>605</v>
      </c>
      <c r="B7" s="28" t="s">
        <v>606</v>
      </c>
      <c r="C7" s="29"/>
      <c r="D7" s="29"/>
      <c r="E7" s="30"/>
      <c r="F7" s="29"/>
      <c r="G7" s="32">
        <v>320.81</v>
      </c>
      <c r="H7" s="48">
        <f t="shared" si="0"/>
        <v>320.8</v>
      </c>
      <c r="I7" s="171"/>
      <c r="J7" s="162"/>
      <c r="K7" s="19">
        <v>100</v>
      </c>
      <c r="L7" s="19">
        <f t="shared" si="1"/>
        <v>221</v>
      </c>
    </row>
    <row r="8" spans="1:12" ht="12.75">
      <c r="A8" s="27" t="s">
        <v>607</v>
      </c>
      <c r="B8" s="34" t="s">
        <v>608</v>
      </c>
      <c r="C8" s="29">
        <v>354128.2</v>
      </c>
      <c r="D8" s="29"/>
      <c r="E8" s="35"/>
      <c r="F8" s="29">
        <f>28030+26000</f>
        <v>54030</v>
      </c>
      <c r="G8" s="32">
        <v>59451.5</v>
      </c>
      <c r="H8" s="48">
        <f t="shared" si="0"/>
        <v>5421.5</v>
      </c>
      <c r="I8" s="171">
        <f>G8/C8</f>
        <v>0.168</v>
      </c>
      <c r="J8" s="162">
        <f>G8/C8</f>
        <v>0.168</v>
      </c>
      <c r="K8" s="19">
        <v>31954</v>
      </c>
      <c r="L8" s="19">
        <f t="shared" si="1"/>
        <v>27498</v>
      </c>
    </row>
    <row r="9" spans="1:12" ht="12.75">
      <c r="A9" s="27" t="s">
        <v>609</v>
      </c>
      <c r="B9" s="28" t="s">
        <v>377</v>
      </c>
      <c r="C9" s="29">
        <v>2000</v>
      </c>
      <c r="D9" s="29"/>
      <c r="E9" s="35"/>
      <c r="F9" s="29">
        <f>70+60</f>
        <v>130</v>
      </c>
      <c r="G9" s="32">
        <v>89.84</v>
      </c>
      <c r="H9" s="48">
        <f t="shared" si="0"/>
        <v>-40.2</v>
      </c>
      <c r="I9" s="171">
        <f>G9/C9</f>
        <v>0.045</v>
      </c>
      <c r="J9" s="162"/>
      <c r="K9" s="19">
        <v>49</v>
      </c>
      <c r="L9" s="19">
        <f t="shared" si="1"/>
        <v>41</v>
      </c>
    </row>
    <row r="10" spans="1:12" ht="12.75">
      <c r="A10" s="27" t="s">
        <v>611</v>
      </c>
      <c r="B10" s="28" t="s">
        <v>612</v>
      </c>
      <c r="C10" s="29">
        <v>0</v>
      </c>
      <c r="D10" s="29"/>
      <c r="E10" s="35"/>
      <c r="F10" s="29"/>
      <c r="G10" s="32">
        <v>0.03</v>
      </c>
      <c r="H10" s="48">
        <f t="shared" si="0"/>
        <v>0</v>
      </c>
      <c r="I10" s="171"/>
      <c r="J10" s="162"/>
      <c r="K10" s="19"/>
      <c r="L10" s="19">
        <f t="shared" si="1"/>
        <v>0</v>
      </c>
    </row>
    <row r="11" spans="1:12" ht="12.75">
      <c r="A11" s="27" t="s">
        <v>613</v>
      </c>
      <c r="B11" s="28" t="s">
        <v>614</v>
      </c>
      <c r="C11" s="29">
        <v>0</v>
      </c>
      <c r="D11" s="29"/>
      <c r="E11" s="35"/>
      <c r="F11" s="29"/>
      <c r="G11" s="32">
        <v>95.66</v>
      </c>
      <c r="H11" s="48">
        <f t="shared" si="0"/>
        <v>95.7</v>
      </c>
      <c r="I11" s="171"/>
      <c r="J11" s="162"/>
      <c r="K11" s="19">
        <v>57</v>
      </c>
      <c r="L11" s="19">
        <f t="shared" si="1"/>
        <v>39</v>
      </c>
    </row>
    <row r="12" spans="1:12" ht="12.75">
      <c r="A12" s="27" t="s">
        <v>615</v>
      </c>
      <c r="B12" s="28" t="s">
        <v>616</v>
      </c>
      <c r="C12" s="29">
        <v>0</v>
      </c>
      <c r="D12" s="29"/>
      <c r="E12" s="35"/>
      <c r="F12" s="29"/>
      <c r="G12" s="32"/>
      <c r="H12" s="48">
        <f>G12-C12</f>
        <v>0</v>
      </c>
      <c r="I12" s="171"/>
      <c r="J12" s="162"/>
      <c r="K12" s="19">
        <v>1</v>
      </c>
      <c r="L12" s="19">
        <f t="shared" si="1"/>
        <v>-1</v>
      </c>
    </row>
    <row r="13" spans="1:12" ht="12.75" customHeight="1">
      <c r="A13" s="20" t="s">
        <v>617</v>
      </c>
      <c r="B13" s="12" t="s">
        <v>618</v>
      </c>
      <c r="C13" s="36">
        <f>C14+C15</f>
        <v>35292</v>
      </c>
      <c r="D13" s="36"/>
      <c r="E13" s="23">
        <v>0</v>
      </c>
      <c r="F13" s="36">
        <f>F14+F15</f>
        <v>6809.5</v>
      </c>
      <c r="G13" s="38">
        <f>G14+G15</f>
        <v>7188.82</v>
      </c>
      <c r="H13" s="22">
        <f>G13-F13</f>
        <v>379.3</v>
      </c>
      <c r="I13" s="170">
        <f>G13/F13</f>
        <v>1.056</v>
      </c>
      <c r="J13" s="162">
        <f>G13/C13</f>
        <v>0.204</v>
      </c>
      <c r="K13" s="39">
        <f>K14+K15</f>
        <v>6023</v>
      </c>
      <c r="L13" s="19">
        <f t="shared" si="1"/>
        <v>1166</v>
      </c>
    </row>
    <row r="14" spans="1:12" ht="12.75">
      <c r="A14" s="27" t="s">
        <v>619</v>
      </c>
      <c r="B14" s="28" t="s">
        <v>620</v>
      </c>
      <c r="C14" s="29">
        <v>35221</v>
      </c>
      <c r="D14" s="29"/>
      <c r="E14" s="35"/>
      <c r="F14" s="29">
        <f>5600+1200</f>
        <v>6800</v>
      </c>
      <c r="G14" s="32">
        <v>7188.82</v>
      </c>
      <c r="H14" s="48">
        <f aca="true" t="shared" si="2" ref="H14:H26">G14-F14</f>
        <v>388.8</v>
      </c>
      <c r="I14" s="171">
        <f>G14/F14</f>
        <v>1.057</v>
      </c>
      <c r="J14" s="162">
        <f>G14/C14</f>
        <v>0.204</v>
      </c>
      <c r="K14" s="40">
        <v>6023</v>
      </c>
      <c r="L14" s="19">
        <f t="shared" si="1"/>
        <v>1166</v>
      </c>
    </row>
    <row r="15" spans="1:12" ht="12.75">
      <c r="A15" s="27" t="s">
        <v>621</v>
      </c>
      <c r="B15" s="28" t="s">
        <v>622</v>
      </c>
      <c r="C15" s="29">
        <v>71</v>
      </c>
      <c r="D15" s="29"/>
      <c r="E15" s="35"/>
      <c r="F15" s="29">
        <v>9.5</v>
      </c>
      <c r="G15" s="32">
        <v>0</v>
      </c>
      <c r="H15" s="48">
        <f t="shared" si="2"/>
        <v>-9.5</v>
      </c>
      <c r="I15" s="171"/>
      <c r="J15" s="162"/>
      <c r="K15" s="40">
        <v>0</v>
      </c>
      <c r="L15" s="19">
        <f t="shared" si="1"/>
        <v>0</v>
      </c>
    </row>
    <row r="16" spans="1:12" ht="14.25" customHeight="1">
      <c r="A16" s="20" t="s">
        <v>623</v>
      </c>
      <c r="B16" s="12" t="s">
        <v>624</v>
      </c>
      <c r="C16" s="38">
        <f>C17+C18</f>
        <v>25601.2</v>
      </c>
      <c r="D16" s="38"/>
      <c r="E16" s="23">
        <v>0</v>
      </c>
      <c r="F16" s="36">
        <f>F17+F18</f>
        <v>3030</v>
      </c>
      <c r="G16" s="38">
        <f>G17+G18</f>
        <v>708.1</v>
      </c>
      <c r="H16" s="22">
        <f>G16-F16</f>
        <v>-2321.9</v>
      </c>
      <c r="I16" s="170">
        <f>G16/F16</f>
        <v>0.234</v>
      </c>
      <c r="J16" s="162">
        <f>G16/C16</f>
        <v>0.028</v>
      </c>
      <c r="K16" s="18">
        <f>K17+K18</f>
        <v>390</v>
      </c>
      <c r="L16" s="19">
        <f t="shared" si="1"/>
        <v>318</v>
      </c>
    </row>
    <row r="17" spans="1:12" ht="12.75">
      <c r="A17" s="27" t="s">
        <v>625</v>
      </c>
      <c r="B17" s="28" t="s">
        <v>626</v>
      </c>
      <c r="C17" s="32">
        <v>5743</v>
      </c>
      <c r="D17" s="32"/>
      <c r="E17" s="35"/>
      <c r="F17" s="29">
        <v>0</v>
      </c>
      <c r="G17" s="32">
        <v>255.68</v>
      </c>
      <c r="H17" s="48">
        <f t="shared" si="2"/>
        <v>255.7</v>
      </c>
      <c r="I17" s="171"/>
      <c r="J17" s="162">
        <f>G17/C17</f>
        <v>0.045</v>
      </c>
      <c r="K17" s="40">
        <v>390</v>
      </c>
      <c r="L17" s="19">
        <f t="shared" si="1"/>
        <v>-134</v>
      </c>
    </row>
    <row r="18" spans="1:12" ht="12.75">
      <c r="A18" s="27" t="s">
        <v>627</v>
      </c>
      <c r="B18" s="41" t="s">
        <v>628</v>
      </c>
      <c r="C18" s="42">
        <f>C19+C20</f>
        <v>19858.2</v>
      </c>
      <c r="D18" s="42"/>
      <c r="E18" s="35"/>
      <c r="F18" s="47">
        <f>F20</f>
        <v>3030</v>
      </c>
      <c r="G18" s="42">
        <f>G19+G20</f>
        <v>452.42</v>
      </c>
      <c r="H18" s="48">
        <f t="shared" si="2"/>
        <v>-2577.6</v>
      </c>
      <c r="I18" s="171">
        <f>G18/F18</f>
        <v>0.149</v>
      </c>
      <c r="J18" s="162">
        <f>G18/C18</f>
        <v>0.023</v>
      </c>
      <c r="K18" s="44">
        <f>K20</f>
        <v>0</v>
      </c>
      <c r="L18" s="19">
        <f t="shared" si="1"/>
        <v>452</v>
      </c>
    </row>
    <row r="19" spans="1:12" ht="27" customHeight="1">
      <c r="A19" s="27" t="s">
        <v>630</v>
      </c>
      <c r="B19" s="45" t="s">
        <v>631</v>
      </c>
      <c r="C19" s="42">
        <v>3737.2</v>
      </c>
      <c r="D19" s="42"/>
      <c r="E19" s="35"/>
      <c r="F19" s="47"/>
      <c r="G19" s="46">
        <v>77.29</v>
      </c>
      <c r="H19" s="48">
        <f t="shared" si="2"/>
        <v>77.3</v>
      </c>
      <c r="I19" s="171"/>
      <c r="J19" s="162"/>
      <c r="K19" s="19">
        <v>0</v>
      </c>
      <c r="L19" s="19">
        <f t="shared" si="1"/>
        <v>77</v>
      </c>
    </row>
    <row r="20" spans="1:12" ht="27.75" customHeight="1">
      <c r="A20" s="27" t="s">
        <v>632</v>
      </c>
      <c r="B20" s="45" t="s">
        <v>634</v>
      </c>
      <c r="C20" s="32">
        <v>16121</v>
      </c>
      <c r="D20" s="32"/>
      <c r="E20" s="35"/>
      <c r="F20" s="29">
        <v>3030</v>
      </c>
      <c r="G20" s="32">
        <v>375.13</v>
      </c>
      <c r="H20" s="48">
        <f t="shared" si="2"/>
        <v>-2654.9</v>
      </c>
      <c r="I20" s="171">
        <f aca="true" t="shared" si="3" ref="I20:I26">G20/F20</f>
        <v>0.124</v>
      </c>
      <c r="J20" s="162"/>
      <c r="K20" s="19">
        <v>0</v>
      </c>
      <c r="L20" s="19">
        <f t="shared" si="1"/>
        <v>375</v>
      </c>
    </row>
    <row r="21" spans="1:12" ht="15" customHeight="1">
      <c r="A21" s="20" t="s">
        <v>635</v>
      </c>
      <c r="B21" s="12" t="s">
        <v>636</v>
      </c>
      <c r="C21" s="36">
        <f>C22+C24</f>
        <v>7089</v>
      </c>
      <c r="D21" s="36"/>
      <c r="E21" s="23">
        <v>0</v>
      </c>
      <c r="F21" s="36">
        <f>F22+F24</f>
        <v>861</v>
      </c>
      <c r="G21" s="38">
        <f>G24+G22</f>
        <v>911.54</v>
      </c>
      <c r="H21" s="22">
        <f>G21-F21</f>
        <v>50.5</v>
      </c>
      <c r="I21" s="170">
        <f t="shared" si="3"/>
        <v>1.059</v>
      </c>
      <c r="J21" s="162">
        <f aca="true" t="shared" si="4" ref="J21:J26">G21/C21</f>
        <v>0.129</v>
      </c>
      <c r="K21" s="18">
        <f>K22+K24</f>
        <v>735</v>
      </c>
      <c r="L21" s="19">
        <f t="shared" si="1"/>
        <v>177</v>
      </c>
    </row>
    <row r="22" spans="1:12" ht="12.75">
      <c r="A22" s="27" t="s">
        <v>637</v>
      </c>
      <c r="B22" s="28" t="s">
        <v>638</v>
      </c>
      <c r="C22" s="47">
        <f>C23</f>
        <v>1738</v>
      </c>
      <c r="D22" s="47"/>
      <c r="E22" s="35"/>
      <c r="F22" s="47">
        <f>F23</f>
        <v>250</v>
      </c>
      <c r="G22" s="42">
        <f>G23</f>
        <v>286.78</v>
      </c>
      <c r="H22" s="48">
        <f t="shared" si="2"/>
        <v>36.8</v>
      </c>
      <c r="I22" s="171">
        <f t="shared" si="3"/>
        <v>1.147</v>
      </c>
      <c r="J22" s="162">
        <f t="shared" si="4"/>
        <v>0.165</v>
      </c>
      <c r="K22" s="44">
        <f>K23</f>
        <v>257</v>
      </c>
      <c r="L22" s="19">
        <f t="shared" si="1"/>
        <v>30</v>
      </c>
    </row>
    <row r="23" spans="1:12" ht="12.75">
      <c r="A23" s="27" t="s">
        <v>639</v>
      </c>
      <c r="B23" s="28" t="s">
        <v>640</v>
      </c>
      <c r="C23" s="48">
        <v>1738</v>
      </c>
      <c r="D23" s="48"/>
      <c r="E23" s="35"/>
      <c r="F23" s="48">
        <v>250</v>
      </c>
      <c r="G23" s="46">
        <v>286.78</v>
      </c>
      <c r="H23" s="48">
        <f t="shared" si="2"/>
        <v>36.8</v>
      </c>
      <c r="I23" s="171">
        <f t="shared" si="3"/>
        <v>1.147</v>
      </c>
      <c r="J23" s="162">
        <f t="shared" si="4"/>
        <v>0.165</v>
      </c>
      <c r="K23" s="19">
        <v>257</v>
      </c>
      <c r="L23" s="19">
        <f t="shared" si="1"/>
        <v>30</v>
      </c>
    </row>
    <row r="24" spans="1:12" ht="12.75">
      <c r="A24" s="27" t="s">
        <v>641</v>
      </c>
      <c r="B24" s="28" t="s">
        <v>642</v>
      </c>
      <c r="C24" s="47">
        <f>C25+C26</f>
        <v>5351</v>
      </c>
      <c r="D24" s="47"/>
      <c r="E24" s="35"/>
      <c r="F24" s="47">
        <f>F25+F26</f>
        <v>611</v>
      </c>
      <c r="G24" s="42">
        <f>G25+G26+G27</f>
        <v>624.76</v>
      </c>
      <c r="H24" s="48">
        <f t="shared" si="2"/>
        <v>13.8</v>
      </c>
      <c r="I24" s="171">
        <f t="shared" si="3"/>
        <v>1.023</v>
      </c>
      <c r="J24" s="162">
        <f t="shared" si="4"/>
        <v>0.117</v>
      </c>
      <c r="K24" s="44">
        <f>K25+K26+K27</f>
        <v>478</v>
      </c>
      <c r="L24" s="19">
        <f t="shared" si="1"/>
        <v>147</v>
      </c>
    </row>
    <row r="25" spans="1:12" ht="12.75">
      <c r="A25" s="27" t="s">
        <v>643</v>
      </c>
      <c r="B25" s="28" t="s">
        <v>644</v>
      </c>
      <c r="C25" s="48">
        <v>5218</v>
      </c>
      <c r="D25" s="48"/>
      <c r="E25" s="35"/>
      <c r="F25" s="48">
        <v>580</v>
      </c>
      <c r="G25" s="32">
        <v>608.7</v>
      </c>
      <c r="H25" s="48">
        <f t="shared" si="2"/>
        <v>28.7</v>
      </c>
      <c r="I25" s="171">
        <f t="shared" si="3"/>
        <v>1.049</v>
      </c>
      <c r="J25" s="162">
        <f t="shared" si="4"/>
        <v>0.117</v>
      </c>
      <c r="K25" s="19">
        <v>444</v>
      </c>
      <c r="L25" s="19">
        <f t="shared" si="1"/>
        <v>165</v>
      </c>
    </row>
    <row r="26" spans="1:12" ht="12.75">
      <c r="A26" s="27" t="s">
        <v>645</v>
      </c>
      <c r="B26" s="28" t="s">
        <v>646</v>
      </c>
      <c r="C26" s="48">
        <v>133</v>
      </c>
      <c r="D26" s="48"/>
      <c r="E26" s="35"/>
      <c r="F26" s="48">
        <v>31</v>
      </c>
      <c r="G26" s="32">
        <v>16.06</v>
      </c>
      <c r="H26" s="48">
        <f t="shared" si="2"/>
        <v>-14.9</v>
      </c>
      <c r="I26" s="171">
        <f t="shared" si="3"/>
        <v>0.518</v>
      </c>
      <c r="J26" s="162">
        <f t="shared" si="4"/>
        <v>0.121</v>
      </c>
      <c r="K26" s="19">
        <v>34</v>
      </c>
      <c r="L26" s="19">
        <f t="shared" si="1"/>
        <v>-18</v>
      </c>
    </row>
    <row r="27" spans="1:12" ht="12.75" hidden="1">
      <c r="A27" s="27" t="s">
        <v>647</v>
      </c>
      <c r="B27" s="28" t="s">
        <v>648</v>
      </c>
      <c r="C27" s="48"/>
      <c r="D27" s="48"/>
      <c r="E27" s="35"/>
      <c r="F27" s="48"/>
      <c r="G27" s="32"/>
      <c r="H27" s="48">
        <f>G27-C27</f>
        <v>0</v>
      </c>
      <c r="I27" s="171"/>
      <c r="J27" s="162"/>
      <c r="K27" s="19"/>
      <c r="L27" s="19">
        <f t="shared" si="1"/>
        <v>0</v>
      </c>
    </row>
    <row r="28" spans="1:12" ht="24.75" customHeight="1">
      <c r="A28" s="20" t="s">
        <v>649</v>
      </c>
      <c r="B28" s="57" t="s">
        <v>650</v>
      </c>
      <c r="C28" s="24">
        <f>SUM(C29:C32)</f>
        <v>396.3</v>
      </c>
      <c r="D28" s="22"/>
      <c r="E28" s="35"/>
      <c r="F28" s="24">
        <f>SUM(F29:F32)</f>
        <v>49</v>
      </c>
      <c r="G28" s="24">
        <f>SUM(G29:G32)</f>
        <v>28.21</v>
      </c>
      <c r="H28" s="22">
        <f>G28-F28</f>
        <v>-20.8</v>
      </c>
      <c r="I28" s="171">
        <f>G28/F28</f>
        <v>0.576</v>
      </c>
      <c r="J28" s="162"/>
      <c r="K28" s="18">
        <f>SUM(K29:K32)</f>
        <v>-157</v>
      </c>
      <c r="L28" s="19">
        <f t="shared" si="1"/>
        <v>185</v>
      </c>
    </row>
    <row r="29" spans="1:12" ht="12.75">
      <c r="A29" s="27" t="s">
        <v>651</v>
      </c>
      <c r="B29" s="128" t="s">
        <v>652</v>
      </c>
      <c r="C29" s="29">
        <v>0</v>
      </c>
      <c r="D29" s="29"/>
      <c r="E29" s="35"/>
      <c r="F29" s="31"/>
      <c r="G29" s="32">
        <v>5.27</v>
      </c>
      <c r="H29" s="48">
        <f aca="true" t="shared" si="5" ref="H29:H92">G29-F29</f>
        <v>5.3</v>
      </c>
      <c r="I29" s="171"/>
      <c r="J29" s="162"/>
      <c r="K29" s="19">
        <v>-183</v>
      </c>
      <c r="L29" s="19">
        <f t="shared" si="1"/>
        <v>188</v>
      </c>
    </row>
    <row r="30" spans="1:12" ht="12.75">
      <c r="A30" s="27" t="s">
        <v>653</v>
      </c>
      <c r="B30" s="128" t="s">
        <v>654</v>
      </c>
      <c r="C30" s="29">
        <v>147.2</v>
      </c>
      <c r="D30" s="29"/>
      <c r="E30" s="49"/>
      <c r="F30" s="31">
        <v>20</v>
      </c>
      <c r="G30" s="32">
        <v>21.6</v>
      </c>
      <c r="H30" s="48">
        <f t="shared" si="5"/>
        <v>1.6</v>
      </c>
      <c r="I30" s="171"/>
      <c r="J30" s="162"/>
      <c r="K30" s="19">
        <v>12</v>
      </c>
      <c r="L30" s="19">
        <f t="shared" si="1"/>
        <v>10</v>
      </c>
    </row>
    <row r="31" spans="1:12" ht="12.75">
      <c r="A31" s="27" t="s">
        <v>655</v>
      </c>
      <c r="B31" s="128" t="s">
        <v>656</v>
      </c>
      <c r="C31" s="29">
        <v>33</v>
      </c>
      <c r="D31" s="29"/>
      <c r="E31" s="49"/>
      <c r="F31" s="31">
        <v>4</v>
      </c>
      <c r="G31" s="32">
        <v>4.31</v>
      </c>
      <c r="H31" s="48">
        <f t="shared" si="5"/>
        <v>0.3</v>
      </c>
      <c r="I31" s="171">
        <f>G31/F31</f>
        <v>1.078</v>
      </c>
      <c r="J31" s="162"/>
      <c r="K31" s="19">
        <v>2</v>
      </c>
      <c r="L31" s="19">
        <f t="shared" si="1"/>
        <v>2</v>
      </c>
    </row>
    <row r="32" spans="1:12" ht="15" customHeight="1">
      <c r="A32" s="27" t="s">
        <v>657</v>
      </c>
      <c r="B32" s="128" t="s">
        <v>658</v>
      </c>
      <c r="C32" s="47">
        <f>C34</f>
        <v>216.1</v>
      </c>
      <c r="D32" s="29"/>
      <c r="E32" s="49"/>
      <c r="F32" s="31">
        <f>F34</f>
        <v>25</v>
      </c>
      <c r="G32" s="42">
        <f>G33+G34</f>
        <v>-2.97</v>
      </c>
      <c r="H32" s="48">
        <f t="shared" si="5"/>
        <v>-28</v>
      </c>
      <c r="I32" s="171">
        <f>G32/F32</f>
        <v>-0.119</v>
      </c>
      <c r="J32" s="162">
        <f>G32/C32</f>
        <v>-0.014</v>
      </c>
      <c r="K32" s="19">
        <f>K33+K34</f>
        <v>12</v>
      </c>
      <c r="L32" s="19">
        <f t="shared" si="1"/>
        <v>-15</v>
      </c>
    </row>
    <row r="33" spans="1:12" ht="15" customHeight="1" hidden="1">
      <c r="A33" s="27" t="s">
        <v>659</v>
      </c>
      <c r="B33" s="128" t="s">
        <v>660</v>
      </c>
      <c r="C33" s="29"/>
      <c r="D33" s="29"/>
      <c r="E33" s="49"/>
      <c r="F33" s="31"/>
      <c r="G33" s="32"/>
      <c r="H33" s="48">
        <f t="shared" si="5"/>
        <v>0</v>
      </c>
      <c r="I33" s="171"/>
      <c r="J33" s="162"/>
      <c r="K33" s="19"/>
      <c r="L33" s="19">
        <f t="shared" si="1"/>
        <v>0</v>
      </c>
    </row>
    <row r="34" spans="1:12" ht="15" customHeight="1">
      <c r="A34" s="27" t="s">
        <v>661</v>
      </c>
      <c r="B34" s="128" t="s">
        <v>662</v>
      </c>
      <c r="C34" s="29">
        <v>216.1</v>
      </c>
      <c r="D34" s="29"/>
      <c r="E34" s="49"/>
      <c r="F34" s="31">
        <v>25</v>
      </c>
      <c r="G34" s="32">
        <v>-2.97</v>
      </c>
      <c r="H34" s="48">
        <f t="shared" si="5"/>
        <v>-28</v>
      </c>
      <c r="I34" s="171"/>
      <c r="J34" s="162"/>
      <c r="K34" s="19">
        <v>12</v>
      </c>
      <c r="L34" s="19">
        <f t="shared" si="1"/>
        <v>-15</v>
      </c>
    </row>
    <row r="35" spans="1:12" ht="16.5" customHeight="1">
      <c r="A35" s="20" t="s">
        <v>663</v>
      </c>
      <c r="B35" s="21" t="s">
        <v>664</v>
      </c>
      <c r="C35" s="24">
        <f>C36+C37+C39+C43+C44</f>
        <v>78663</v>
      </c>
      <c r="D35" s="24"/>
      <c r="E35" s="49"/>
      <c r="F35" s="24">
        <f>F36+F37+F39+F44</f>
        <v>11119</v>
      </c>
      <c r="G35" s="24">
        <f>G36+G37+G39+G43+G44</f>
        <v>10937.55</v>
      </c>
      <c r="H35" s="22">
        <f>G35-F35</f>
        <v>-181.5</v>
      </c>
      <c r="I35" s="170">
        <f>G35/F35</f>
        <v>0.984</v>
      </c>
      <c r="J35" s="162">
        <f>G35/C35</f>
        <v>0.139</v>
      </c>
      <c r="K35" s="15">
        <f>K36+K38+K39+K44</f>
        <v>7519</v>
      </c>
      <c r="L35" s="19">
        <f t="shared" si="1"/>
        <v>3419</v>
      </c>
    </row>
    <row r="36" spans="1:12" ht="23.25" customHeight="1" hidden="1">
      <c r="A36" s="27" t="s">
        <v>665</v>
      </c>
      <c r="B36" s="45" t="s">
        <v>666</v>
      </c>
      <c r="C36" s="33">
        <v>0</v>
      </c>
      <c r="D36" s="33"/>
      <c r="E36" s="49"/>
      <c r="F36" s="48"/>
      <c r="G36" s="46"/>
      <c r="H36" s="48">
        <f t="shared" si="5"/>
        <v>0</v>
      </c>
      <c r="I36" s="171"/>
      <c r="J36" s="162"/>
      <c r="K36" s="33"/>
      <c r="L36" s="19">
        <f t="shared" si="1"/>
        <v>0</v>
      </c>
    </row>
    <row r="37" spans="1:12" ht="18" customHeight="1">
      <c r="A37" s="27" t="s">
        <v>667</v>
      </c>
      <c r="B37" s="34" t="s">
        <v>668</v>
      </c>
      <c r="C37" s="47">
        <f>C38</f>
        <v>237</v>
      </c>
      <c r="D37" s="43"/>
      <c r="E37" s="49"/>
      <c r="F37" s="47">
        <f>F38</f>
        <v>19</v>
      </c>
      <c r="G37" s="42">
        <f>G38</f>
        <v>357.06</v>
      </c>
      <c r="H37" s="48">
        <f t="shared" si="5"/>
        <v>338.1</v>
      </c>
      <c r="I37" s="172">
        <f>G37/F37</f>
        <v>18.79</v>
      </c>
      <c r="J37" s="162"/>
      <c r="K37" s="43">
        <f>K38</f>
        <v>16</v>
      </c>
      <c r="L37" s="19">
        <f t="shared" si="1"/>
        <v>341</v>
      </c>
    </row>
    <row r="38" spans="1:12" ht="24" customHeight="1">
      <c r="A38" s="27" t="s">
        <v>669</v>
      </c>
      <c r="B38" s="45" t="s">
        <v>670</v>
      </c>
      <c r="C38" s="48">
        <v>237</v>
      </c>
      <c r="D38" s="33"/>
      <c r="E38" s="49"/>
      <c r="F38" s="48">
        <v>19</v>
      </c>
      <c r="G38" s="46">
        <v>357.06</v>
      </c>
      <c r="H38" s="48">
        <f t="shared" si="5"/>
        <v>338.1</v>
      </c>
      <c r="I38" s="171">
        <f>G38/F38</f>
        <v>18.793</v>
      </c>
      <c r="J38" s="162"/>
      <c r="K38" s="33">
        <v>16</v>
      </c>
      <c r="L38" s="19">
        <f t="shared" si="1"/>
        <v>341</v>
      </c>
    </row>
    <row r="39" spans="1:12" ht="23.25" customHeight="1">
      <c r="A39" s="27" t="s">
        <v>671</v>
      </c>
      <c r="B39" s="45" t="s">
        <v>351</v>
      </c>
      <c r="C39" s="42">
        <f>C40+C41+C42</f>
        <v>25145.5</v>
      </c>
      <c r="D39" s="33"/>
      <c r="E39" s="49"/>
      <c r="F39" s="47">
        <f>F40+F41+F42</f>
        <v>3700</v>
      </c>
      <c r="G39" s="42">
        <f>G40+G41+G42</f>
        <v>553.94</v>
      </c>
      <c r="H39" s="48">
        <f t="shared" si="5"/>
        <v>-3146.1</v>
      </c>
      <c r="I39" s="171">
        <f>G39/F39</f>
        <v>0.15</v>
      </c>
      <c r="J39" s="162">
        <f>G39/C39</f>
        <v>0.022</v>
      </c>
      <c r="K39" s="47">
        <f>K40+K41+K42</f>
        <v>490</v>
      </c>
      <c r="L39" s="19">
        <f t="shared" si="1"/>
        <v>64</v>
      </c>
    </row>
    <row r="40" spans="1:12" ht="49.5" customHeight="1">
      <c r="A40" s="27" t="s">
        <v>673</v>
      </c>
      <c r="B40" s="45" t="s">
        <v>672</v>
      </c>
      <c r="C40" s="48">
        <v>11670</v>
      </c>
      <c r="D40" s="43"/>
      <c r="E40" s="49"/>
      <c r="F40" s="48">
        <v>2000</v>
      </c>
      <c r="G40" s="46">
        <v>376.74</v>
      </c>
      <c r="H40" s="48">
        <f t="shared" si="5"/>
        <v>-1623.3</v>
      </c>
      <c r="I40" s="171">
        <f>G40/F40</f>
        <v>0.188</v>
      </c>
      <c r="J40" s="162">
        <f>G40/C40</f>
        <v>0.032</v>
      </c>
      <c r="K40" s="33">
        <v>429</v>
      </c>
      <c r="L40" s="19">
        <f t="shared" si="1"/>
        <v>-52</v>
      </c>
    </row>
    <row r="41" spans="1:12" ht="60.75" customHeight="1">
      <c r="A41" s="27" t="s">
        <v>674</v>
      </c>
      <c r="B41" s="45" t="s">
        <v>675</v>
      </c>
      <c r="C41" s="48">
        <v>5252</v>
      </c>
      <c r="D41" s="33"/>
      <c r="E41" s="49"/>
      <c r="F41" s="48">
        <v>600</v>
      </c>
      <c r="G41" s="46">
        <v>177.2</v>
      </c>
      <c r="H41" s="48">
        <f t="shared" si="5"/>
        <v>-422.8</v>
      </c>
      <c r="I41" s="171"/>
      <c r="J41" s="162"/>
      <c r="K41" s="33">
        <v>55</v>
      </c>
      <c r="L41" s="19">
        <f t="shared" si="1"/>
        <v>122</v>
      </c>
    </row>
    <row r="42" spans="1:12" ht="36" customHeight="1">
      <c r="A42" s="27" t="s">
        <v>676</v>
      </c>
      <c r="B42" s="45" t="s">
        <v>677</v>
      </c>
      <c r="C42" s="48">
        <v>8223.5</v>
      </c>
      <c r="D42" s="33"/>
      <c r="E42" s="49"/>
      <c r="F42" s="48">
        <v>1100</v>
      </c>
      <c r="G42" s="46">
        <v>0</v>
      </c>
      <c r="H42" s="48">
        <f t="shared" si="5"/>
        <v>-1100</v>
      </c>
      <c r="I42" s="171"/>
      <c r="J42" s="162"/>
      <c r="K42" s="33">
        <v>6</v>
      </c>
      <c r="L42" s="19">
        <f t="shared" si="1"/>
        <v>-6</v>
      </c>
    </row>
    <row r="43" spans="1:12" ht="47.25" customHeight="1">
      <c r="A43" s="27" t="s">
        <v>678</v>
      </c>
      <c r="B43" s="45" t="s">
        <v>679</v>
      </c>
      <c r="C43" s="33"/>
      <c r="D43" s="33"/>
      <c r="E43" s="49"/>
      <c r="F43" s="48"/>
      <c r="G43" s="46">
        <v>9.48</v>
      </c>
      <c r="H43" s="48">
        <f t="shared" si="5"/>
        <v>9.5</v>
      </c>
      <c r="I43" s="171"/>
      <c r="J43" s="162"/>
      <c r="K43" s="33">
        <v>0</v>
      </c>
      <c r="L43" s="19">
        <f t="shared" si="1"/>
        <v>9</v>
      </c>
    </row>
    <row r="44" spans="1:12" ht="24.75" customHeight="1">
      <c r="A44" s="27" t="s">
        <v>680</v>
      </c>
      <c r="B44" s="45" t="s">
        <v>681</v>
      </c>
      <c r="C44" s="42">
        <f>C45+C46+C49</f>
        <v>53280.5</v>
      </c>
      <c r="D44" s="42"/>
      <c r="E44" s="49"/>
      <c r="F44" s="47">
        <f>F45+F46+F49</f>
        <v>7400</v>
      </c>
      <c r="G44" s="42">
        <f>G45+G46+G49</f>
        <v>10017.07</v>
      </c>
      <c r="H44" s="48">
        <f t="shared" si="5"/>
        <v>2617.1</v>
      </c>
      <c r="I44" s="171">
        <f>G44/F44</f>
        <v>1.354</v>
      </c>
      <c r="J44" s="162">
        <f>G44/C44</f>
        <v>0.188</v>
      </c>
      <c r="K44" s="47">
        <f>K45+K46+K49</f>
        <v>7013</v>
      </c>
      <c r="L44" s="19">
        <f t="shared" si="1"/>
        <v>3004</v>
      </c>
    </row>
    <row r="45" spans="1:12" ht="37.5" customHeight="1">
      <c r="A45" s="27" t="s">
        <v>682</v>
      </c>
      <c r="B45" s="45" t="s">
        <v>683</v>
      </c>
      <c r="C45" s="48">
        <v>40197</v>
      </c>
      <c r="D45" s="33"/>
      <c r="E45" s="49"/>
      <c r="F45" s="48">
        <v>6300</v>
      </c>
      <c r="G45" s="46">
        <v>7474.07</v>
      </c>
      <c r="H45" s="48">
        <f t="shared" si="5"/>
        <v>1174.1</v>
      </c>
      <c r="I45" s="171">
        <f>G45/F45</f>
        <v>1.186</v>
      </c>
      <c r="J45" s="162">
        <f>G45/C45</f>
        <v>0.186</v>
      </c>
      <c r="K45" s="33">
        <v>6429</v>
      </c>
      <c r="L45" s="19">
        <f t="shared" si="1"/>
        <v>1045</v>
      </c>
    </row>
    <row r="46" spans="1:12" ht="36" customHeight="1">
      <c r="A46" s="27" t="s">
        <v>684</v>
      </c>
      <c r="B46" s="45" t="s">
        <v>685</v>
      </c>
      <c r="C46" s="48">
        <f>SUM(C47:C48)</f>
        <v>7230</v>
      </c>
      <c r="D46" s="33"/>
      <c r="E46" s="49"/>
      <c r="F46" s="47">
        <f>F47+F48</f>
        <v>1100</v>
      </c>
      <c r="G46" s="42">
        <f>G47+G48</f>
        <v>1071.81</v>
      </c>
      <c r="H46" s="48">
        <f t="shared" si="5"/>
        <v>-28.2</v>
      </c>
      <c r="I46" s="171">
        <f>G46/F46</f>
        <v>0.974</v>
      </c>
      <c r="J46" s="162">
        <f>G46/C46</f>
        <v>0.148</v>
      </c>
      <c r="K46" s="47">
        <f>K47+K48</f>
        <v>584</v>
      </c>
      <c r="L46" s="19">
        <f t="shared" si="1"/>
        <v>488</v>
      </c>
    </row>
    <row r="47" spans="1:12" ht="37.5" customHeight="1">
      <c r="A47" s="27" t="s">
        <v>686</v>
      </c>
      <c r="B47" s="45" t="s">
        <v>687</v>
      </c>
      <c r="C47" s="29">
        <v>7230</v>
      </c>
      <c r="E47" s="49"/>
      <c r="F47" s="29">
        <v>1100</v>
      </c>
      <c r="G47" s="46">
        <v>1071.81</v>
      </c>
      <c r="H47" s="48">
        <f t="shared" si="5"/>
        <v>-28.2</v>
      </c>
      <c r="I47" s="171"/>
      <c r="J47" s="162"/>
      <c r="K47" s="33">
        <v>571</v>
      </c>
      <c r="L47" s="19">
        <f t="shared" si="1"/>
        <v>501</v>
      </c>
    </row>
    <row r="48" spans="1:12" ht="36" customHeight="1">
      <c r="A48" s="27" t="s">
        <v>688</v>
      </c>
      <c r="B48" s="45" t="s">
        <v>689</v>
      </c>
      <c r="C48" s="48"/>
      <c r="D48" s="33"/>
      <c r="E48" s="49"/>
      <c r="F48" s="48"/>
      <c r="G48" s="46"/>
      <c r="H48" s="48">
        <f t="shared" si="5"/>
        <v>0</v>
      </c>
      <c r="I48" s="171"/>
      <c r="J48" s="162"/>
      <c r="K48" s="33">
        <v>13</v>
      </c>
      <c r="L48" s="19">
        <f t="shared" si="1"/>
        <v>-13</v>
      </c>
    </row>
    <row r="49" spans="1:12" ht="36" customHeight="1">
      <c r="A49" s="27" t="s">
        <v>690</v>
      </c>
      <c r="B49" s="45" t="s">
        <v>691</v>
      </c>
      <c r="C49" s="48">
        <v>5853.5</v>
      </c>
      <c r="D49" s="46"/>
      <c r="E49" s="49"/>
      <c r="F49" s="46"/>
      <c r="G49" s="46">
        <v>1471.19</v>
      </c>
      <c r="H49" s="48">
        <f t="shared" si="5"/>
        <v>1471.2</v>
      </c>
      <c r="I49" s="171"/>
      <c r="J49" s="162"/>
      <c r="K49" s="33"/>
      <c r="L49" s="19">
        <f t="shared" si="1"/>
        <v>1471</v>
      </c>
    </row>
    <row r="50" spans="1:12" ht="14.25" customHeight="1">
      <c r="A50" s="20" t="s">
        <v>692</v>
      </c>
      <c r="B50" s="51" t="s">
        <v>693</v>
      </c>
      <c r="C50" s="22">
        <f>C51</f>
        <v>4464.3</v>
      </c>
      <c r="D50" s="22"/>
      <c r="E50" s="49"/>
      <c r="F50" s="22">
        <f>F51</f>
        <v>600</v>
      </c>
      <c r="G50" s="24">
        <f>G51</f>
        <v>707.64</v>
      </c>
      <c r="H50" s="48">
        <f t="shared" si="5"/>
        <v>107.6</v>
      </c>
      <c r="I50" s="170">
        <f>G50/F50</f>
        <v>1.179</v>
      </c>
      <c r="J50" s="162">
        <f>G50/C50</f>
        <v>0.159</v>
      </c>
      <c r="K50" s="15">
        <f>K51</f>
        <v>97</v>
      </c>
      <c r="L50" s="19">
        <f t="shared" si="1"/>
        <v>611</v>
      </c>
    </row>
    <row r="51" spans="1:12" ht="15" customHeight="1">
      <c r="A51" s="27" t="s">
        <v>694</v>
      </c>
      <c r="B51" s="45" t="s">
        <v>695</v>
      </c>
      <c r="C51" s="48">
        <v>4464.3</v>
      </c>
      <c r="D51" s="48"/>
      <c r="E51" s="49"/>
      <c r="F51" s="48">
        <v>600</v>
      </c>
      <c r="G51" s="46">
        <v>707.64</v>
      </c>
      <c r="H51" s="48">
        <f t="shared" si="5"/>
        <v>107.6</v>
      </c>
      <c r="I51" s="171">
        <f>G51/F51</f>
        <v>1.179</v>
      </c>
      <c r="J51" s="162">
        <f>G51/C51</f>
        <v>0.159</v>
      </c>
      <c r="K51" s="33">
        <v>97</v>
      </c>
      <c r="L51" s="19">
        <f t="shared" si="1"/>
        <v>611</v>
      </c>
    </row>
    <row r="52" spans="1:12" ht="26.25" customHeight="1">
      <c r="A52" s="20" t="s">
        <v>696</v>
      </c>
      <c r="B52" s="51" t="s">
        <v>697</v>
      </c>
      <c r="C52" s="22">
        <f>C53+C54</f>
        <v>4861</v>
      </c>
      <c r="D52" s="22"/>
      <c r="E52" s="49"/>
      <c r="F52" s="22">
        <f>F53+F54</f>
        <v>508</v>
      </c>
      <c r="G52" s="24">
        <f>G53+G54+G55+G67</f>
        <v>705.66</v>
      </c>
      <c r="H52" s="48">
        <f t="shared" si="5"/>
        <v>197.7</v>
      </c>
      <c r="I52" s="170">
        <f>G52/F52</f>
        <v>1.389</v>
      </c>
      <c r="J52" s="162">
        <f>G52/C52</f>
        <v>0.145</v>
      </c>
      <c r="K52" s="24">
        <f>K53+K54+K55+K67</f>
        <v>344</v>
      </c>
      <c r="L52" s="19">
        <f t="shared" si="1"/>
        <v>362</v>
      </c>
    </row>
    <row r="53" spans="1:12" ht="37.5" customHeight="1">
      <c r="A53" s="27" t="s">
        <v>698</v>
      </c>
      <c r="B53" s="52" t="s">
        <v>703</v>
      </c>
      <c r="C53" s="48">
        <v>4818.2</v>
      </c>
      <c r="D53" s="48"/>
      <c r="E53" s="49"/>
      <c r="F53" s="48">
        <v>500</v>
      </c>
      <c r="G53" s="46">
        <v>437.37</v>
      </c>
      <c r="H53" s="48">
        <f t="shared" si="5"/>
        <v>-62.6</v>
      </c>
      <c r="I53" s="171">
        <f>G53/F53</f>
        <v>0.875</v>
      </c>
      <c r="J53" s="162">
        <f>G53/C53</f>
        <v>0.091</v>
      </c>
      <c r="K53" s="53">
        <v>344</v>
      </c>
      <c r="L53" s="19">
        <f t="shared" si="1"/>
        <v>93</v>
      </c>
    </row>
    <row r="54" spans="1:12" ht="35.25" customHeight="1">
      <c r="A54" s="27" t="s">
        <v>704</v>
      </c>
      <c r="B54" s="52" t="s">
        <v>705</v>
      </c>
      <c r="C54" s="48">
        <v>42.8</v>
      </c>
      <c r="D54" s="48"/>
      <c r="E54" s="48"/>
      <c r="F54" s="48">
        <v>8</v>
      </c>
      <c r="G54" s="46">
        <v>19.16</v>
      </c>
      <c r="H54" s="48">
        <f t="shared" si="5"/>
        <v>11.2</v>
      </c>
      <c r="I54" s="171"/>
      <c r="J54" s="162">
        <f>G54/C54</f>
        <v>0.448</v>
      </c>
      <c r="K54" s="53"/>
      <c r="L54" s="19">
        <f t="shared" si="1"/>
        <v>19</v>
      </c>
    </row>
    <row r="55" spans="1:12" ht="36.75" customHeight="1">
      <c r="A55" s="27" t="s">
        <v>706</v>
      </c>
      <c r="B55" s="52" t="s">
        <v>707</v>
      </c>
      <c r="C55" s="48"/>
      <c r="D55" s="48"/>
      <c r="E55" s="48"/>
      <c r="F55" s="48"/>
      <c r="G55" s="42">
        <f>SUM(G56:G66)</f>
        <v>249.13</v>
      </c>
      <c r="H55" s="48">
        <f t="shared" si="5"/>
        <v>249.1</v>
      </c>
      <c r="I55" s="171"/>
      <c r="J55" s="162"/>
      <c r="K55" s="54"/>
      <c r="L55" s="19">
        <f t="shared" si="1"/>
        <v>249</v>
      </c>
    </row>
    <row r="56" spans="1:12" ht="37.5" customHeight="1">
      <c r="A56" s="27" t="s">
        <v>256</v>
      </c>
      <c r="B56" s="52" t="s">
        <v>707</v>
      </c>
      <c r="C56" s="48"/>
      <c r="D56" s="48"/>
      <c r="E56" s="48"/>
      <c r="F56" s="48"/>
      <c r="G56" s="180">
        <v>76.5</v>
      </c>
      <c r="H56" s="48">
        <f t="shared" si="5"/>
        <v>76.5</v>
      </c>
      <c r="I56" s="171"/>
      <c r="J56" s="162"/>
      <c r="K56" s="53"/>
      <c r="L56" s="19">
        <f t="shared" si="1"/>
        <v>77</v>
      </c>
    </row>
    <row r="57" spans="1:12" ht="36">
      <c r="A57" s="27" t="s">
        <v>266</v>
      </c>
      <c r="B57" s="52" t="s">
        <v>707</v>
      </c>
      <c r="C57" s="48"/>
      <c r="D57" s="48"/>
      <c r="E57" s="48"/>
      <c r="F57" s="48"/>
      <c r="G57" s="46">
        <v>32.3</v>
      </c>
      <c r="H57" s="48">
        <f t="shared" si="5"/>
        <v>32.3</v>
      </c>
      <c r="I57" s="171"/>
      <c r="J57" s="162"/>
      <c r="K57" s="53"/>
      <c r="L57" s="19">
        <f t="shared" si="1"/>
        <v>32</v>
      </c>
    </row>
    <row r="58" spans="1:12" ht="36">
      <c r="A58" s="27" t="s">
        <v>370</v>
      </c>
      <c r="B58" s="52" t="s">
        <v>707</v>
      </c>
      <c r="C58" s="48"/>
      <c r="D58" s="48"/>
      <c r="E58" s="48"/>
      <c r="F58" s="48"/>
      <c r="G58" s="46">
        <v>80.59</v>
      </c>
      <c r="H58" s="48">
        <f t="shared" si="5"/>
        <v>80.6</v>
      </c>
      <c r="I58" s="171"/>
      <c r="J58" s="162"/>
      <c r="K58" s="53"/>
      <c r="L58" s="19">
        <f t="shared" si="1"/>
        <v>81</v>
      </c>
    </row>
    <row r="59" spans="1:12" ht="36">
      <c r="A59" s="27" t="s">
        <v>379</v>
      </c>
      <c r="B59" s="52" t="s">
        <v>707</v>
      </c>
      <c r="C59" s="48"/>
      <c r="D59" s="48"/>
      <c r="E59" s="48"/>
      <c r="F59" s="48"/>
      <c r="G59" s="46">
        <v>42.2</v>
      </c>
      <c r="H59" s="48">
        <f t="shared" si="5"/>
        <v>42.2</v>
      </c>
      <c r="I59" s="171"/>
      <c r="J59" s="162"/>
      <c r="K59" s="53"/>
      <c r="L59" s="19">
        <f t="shared" si="1"/>
        <v>42</v>
      </c>
    </row>
    <row r="60" spans="1:12" ht="36" hidden="1">
      <c r="A60" s="27" t="s">
        <v>710</v>
      </c>
      <c r="B60" s="52" t="s">
        <v>707</v>
      </c>
      <c r="C60" s="48"/>
      <c r="D60" s="48"/>
      <c r="E60" s="48"/>
      <c r="F60" s="48"/>
      <c r="G60" s="46"/>
      <c r="H60" s="48">
        <f t="shared" si="5"/>
        <v>0</v>
      </c>
      <c r="I60" s="171"/>
      <c r="J60" s="162"/>
      <c r="K60" s="53"/>
      <c r="L60" s="19">
        <f t="shared" si="1"/>
        <v>0</v>
      </c>
    </row>
    <row r="61" spans="1:12" ht="36" hidden="1">
      <c r="A61" s="27" t="s">
        <v>711</v>
      </c>
      <c r="B61" s="52" t="s">
        <v>707</v>
      </c>
      <c r="C61" s="48"/>
      <c r="D61" s="48"/>
      <c r="E61" s="48"/>
      <c r="F61" s="48"/>
      <c r="G61" s="46"/>
      <c r="H61" s="48">
        <f t="shared" si="5"/>
        <v>0</v>
      </c>
      <c r="I61" s="171"/>
      <c r="J61" s="162"/>
      <c r="K61" s="53"/>
      <c r="L61" s="19">
        <f t="shared" si="1"/>
        <v>0</v>
      </c>
    </row>
    <row r="62" spans="1:12" ht="36" hidden="1">
      <c r="A62" s="27" t="s">
        <v>712</v>
      </c>
      <c r="B62" s="52" t="s">
        <v>707</v>
      </c>
      <c r="C62" s="48"/>
      <c r="D62" s="48"/>
      <c r="E62" s="48"/>
      <c r="F62" s="48"/>
      <c r="G62" s="46"/>
      <c r="H62" s="48">
        <f t="shared" si="5"/>
        <v>0</v>
      </c>
      <c r="I62" s="171"/>
      <c r="J62" s="162"/>
      <c r="K62" s="53"/>
      <c r="L62" s="19">
        <f t="shared" si="1"/>
        <v>0</v>
      </c>
    </row>
    <row r="63" spans="1:12" ht="36" hidden="1">
      <c r="A63" s="27" t="s">
        <v>713</v>
      </c>
      <c r="B63" s="52" t="s">
        <v>707</v>
      </c>
      <c r="C63" s="48"/>
      <c r="D63" s="48"/>
      <c r="E63" s="48"/>
      <c r="F63" s="48"/>
      <c r="G63" s="46"/>
      <c r="H63" s="48">
        <f t="shared" si="5"/>
        <v>0</v>
      </c>
      <c r="I63" s="171"/>
      <c r="J63" s="162"/>
      <c r="K63" s="53"/>
      <c r="L63" s="19">
        <f t="shared" si="1"/>
        <v>0</v>
      </c>
    </row>
    <row r="64" spans="1:12" ht="36">
      <c r="A64" s="27" t="s">
        <v>350</v>
      </c>
      <c r="B64" s="52" t="s">
        <v>707</v>
      </c>
      <c r="C64" s="48"/>
      <c r="D64" s="48"/>
      <c r="E64" s="48"/>
      <c r="F64" s="48"/>
      <c r="G64" s="46">
        <v>17.54</v>
      </c>
      <c r="H64" s="48">
        <f t="shared" si="5"/>
        <v>17.5</v>
      </c>
      <c r="I64" s="171"/>
      <c r="J64" s="162"/>
      <c r="K64" s="53"/>
      <c r="L64" s="19">
        <f t="shared" si="1"/>
        <v>18</v>
      </c>
    </row>
    <row r="65" spans="1:12" ht="36" hidden="1">
      <c r="A65" s="27" t="s">
        <v>714</v>
      </c>
      <c r="B65" s="52" t="s">
        <v>707</v>
      </c>
      <c r="C65" s="48"/>
      <c r="D65" s="48"/>
      <c r="E65" s="48"/>
      <c r="F65" s="48"/>
      <c r="G65" s="46"/>
      <c r="H65" s="48">
        <f t="shared" si="5"/>
        <v>0</v>
      </c>
      <c r="I65" s="171"/>
      <c r="J65" s="162"/>
      <c r="K65" s="53"/>
      <c r="L65" s="19">
        <f t="shared" si="1"/>
        <v>0</v>
      </c>
    </row>
    <row r="66" spans="1:12" ht="36" hidden="1">
      <c r="A66" s="27" t="s">
        <v>715</v>
      </c>
      <c r="B66" s="52" t="s">
        <v>707</v>
      </c>
      <c r="C66" s="48"/>
      <c r="D66" s="48"/>
      <c r="E66" s="48"/>
      <c r="F66" s="48"/>
      <c r="G66" s="46"/>
      <c r="H66" s="48">
        <f t="shared" si="5"/>
        <v>0</v>
      </c>
      <c r="I66" s="171"/>
      <c r="J66" s="162"/>
      <c r="K66" s="53"/>
      <c r="L66" s="19">
        <f t="shared" si="1"/>
        <v>0</v>
      </c>
    </row>
    <row r="67" spans="1:12" ht="36" hidden="1">
      <c r="A67" s="27" t="s">
        <v>716</v>
      </c>
      <c r="B67" s="52" t="s">
        <v>717</v>
      </c>
      <c r="C67" s="48"/>
      <c r="D67" s="48"/>
      <c r="E67" s="48"/>
      <c r="F67" s="48"/>
      <c r="G67" s="46"/>
      <c r="H67" s="48">
        <f t="shared" si="5"/>
        <v>0</v>
      </c>
      <c r="I67" s="171"/>
      <c r="J67" s="162"/>
      <c r="K67" s="53"/>
      <c r="L67" s="19">
        <f t="shared" si="1"/>
        <v>0</v>
      </c>
    </row>
    <row r="68" spans="1:12" ht="24.75" customHeight="1">
      <c r="A68" s="20" t="s">
        <v>718</v>
      </c>
      <c r="B68" s="129" t="s">
        <v>719</v>
      </c>
      <c r="C68" s="22">
        <f>C72</f>
        <v>11045</v>
      </c>
      <c r="D68" s="22"/>
      <c r="E68" s="49"/>
      <c r="F68" s="22">
        <f>F72</f>
        <v>1760</v>
      </c>
      <c r="G68" s="24">
        <f>G72+G71+G70+G69</f>
        <v>0</v>
      </c>
      <c r="H68" s="48">
        <f t="shared" si="5"/>
        <v>-1760</v>
      </c>
      <c r="I68" s="170">
        <f>G68/F68</f>
        <v>0</v>
      </c>
      <c r="J68" s="162">
        <f>G68/C68</f>
        <v>0</v>
      </c>
      <c r="K68" s="15">
        <f>K72+K71+K70+K69</f>
        <v>2208</v>
      </c>
      <c r="L68" s="19">
        <f t="shared" si="1"/>
        <v>-2208</v>
      </c>
    </row>
    <row r="69" spans="1:12" ht="17.25" customHeight="1" hidden="1">
      <c r="A69" s="27" t="s">
        <v>720</v>
      </c>
      <c r="B69" s="52" t="s">
        <v>721</v>
      </c>
      <c r="C69" s="48"/>
      <c r="D69" s="48"/>
      <c r="E69" s="48"/>
      <c r="F69" s="48"/>
      <c r="G69" s="46"/>
      <c r="H69" s="48">
        <f t="shared" si="5"/>
        <v>0</v>
      </c>
      <c r="I69" s="171"/>
      <c r="J69" s="162"/>
      <c r="K69" s="33"/>
      <c r="L69" s="19">
        <f aca="true" t="shared" si="6" ref="L69:L132">G69-K69</f>
        <v>0</v>
      </c>
    </row>
    <row r="70" spans="1:12" ht="37.5" customHeight="1" hidden="1">
      <c r="A70" s="27" t="s">
        <v>722</v>
      </c>
      <c r="B70" s="52" t="s">
        <v>723</v>
      </c>
      <c r="C70" s="48"/>
      <c r="D70" s="48"/>
      <c r="E70" s="48"/>
      <c r="F70" s="48"/>
      <c r="G70" s="46"/>
      <c r="H70" s="48">
        <f t="shared" si="5"/>
        <v>0</v>
      </c>
      <c r="I70" s="171"/>
      <c r="J70" s="162"/>
      <c r="K70" s="33"/>
      <c r="L70" s="19">
        <f t="shared" si="6"/>
        <v>0</v>
      </c>
    </row>
    <row r="71" spans="1:12" ht="36.75" customHeight="1" hidden="1">
      <c r="A71" s="27" t="s">
        <v>724</v>
      </c>
      <c r="B71" s="52" t="s">
        <v>725</v>
      </c>
      <c r="C71" s="48"/>
      <c r="D71" s="48"/>
      <c r="E71" s="48"/>
      <c r="F71" s="48"/>
      <c r="G71" s="46"/>
      <c r="H71" s="48">
        <f t="shared" si="5"/>
        <v>0</v>
      </c>
      <c r="I71" s="171"/>
      <c r="J71" s="162"/>
      <c r="K71" s="33"/>
      <c r="L71" s="19">
        <f t="shared" si="6"/>
        <v>0</v>
      </c>
    </row>
    <row r="72" spans="1:12" ht="36.75" customHeight="1">
      <c r="A72" s="27" t="s">
        <v>119</v>
      </c>
      <c r="B72" s="52" t="s">
        <v>0</v>
      </c>
      <c r="C72" s="48">
        <v>11045</v>
      </c>
      <c r="D72" s="48"/>
      <c r="E72" s="49"/>
      <c r="F72" s="48">
        <v>1760</v>
      </c>
      <c r="G72" s="46">
        <v>0</v>
      </c>
      <c r="H72" s="48">
        <f t="shared" si="5"/>
        <v>-1760</v>
      </c>
      <c r="I72" s="171">
        <f>G72/F72</f>
        <v>0</v>
      </c>
      <c r="J72" s="162">
        <f>G72/C72</f>
        <v>0</v>
      </c>
      <c r="K72" s="33">
        <v>2208</v>
      </c>
      <c r="L72" s="19">
        <f t="shared" si="6"/>
        <v>-2208</v>
      </c>
    </row>
    <row r="73" spans="1:12" ht="13.5" customHeight="1">
      <c r="A73" s="20" t="s">
        <v>1</v>
      </c>
      <c r="B73" s="130" t="s">
        <v>2</v>
      </c>
      <c r="C73" s="36">
        <f>C74</f>
        <v>78</v>
      </c>
      <c r="D73" s="36"/>
      <c r="E73" s="49"/>
      <c r="F73" s="36">
        <f>F74</f>
        <v>13</v>
      </c>
      <c r="G73" s="38">
        <f>G74+G78</f>
        <v>9.51</v>
      </c>
      <c r="H73" s="48">
        <f t="shared" si="5"/>
        <v>-3.5</v>
      </c>
      <c r="I73" s="171">
        <f>G73/F73</f>
        <v>0.732</v>
      </c>
      <c r="J73" s="162">
        <f>G73/C73</f>
        <v>0.122</v>
      </c>
      <c r="K73" s="55">
        <f>SUM(K74:K78)</f>
        <v>10</v>
      </c>
      <c r="L73" s="19">
        <f t="shared" si="6"/>
        <v>0</v>
      </c>
    </row>
    <row r="74" spans="1:12" ht="13.5" customHeight="1">
      <c r="A74" s="27" t="s">
        <v>3</v>
      </c>
      <c r="B74" s="128" t="s">
        <v>4</v>
      </c>
      <c r="C74" s="47">
        <f>C75+C76+C77</f>
        <v>78</v>
      </c>
      <c r="D74" s="47"/>
      <c r="E74" s="49"/>
      <c r="F74" s="42">
        <f>F75+F76+F77</f>
        <v>13</v>
      </c>
      <c r="G74" s="42">
        <f>G75+G77+G79</f>
        <v>7.8</v>
      </c>
      <c r="H74" s="48">
        <f t="shared" si="5"/>
        <v>-5.2</v>
      </c>
      <c r="I74" s="171">
        <f>G74/F74</f>
        <v>0.6</v>
      </c>
      <c r="J74" s="162">
        <f>G74/C74</f>
        <v>0.1</v>
      </c>
      <c r="K74" s="43"/>
      <c r="L74" s="19">
        <f t="shared" si="6"/>
        <v>8</v>
      </c>
    </row>
    <row r="75" spans="1:12" ht="13.5" customHeight="1" hidden="1">
      <c r="A75" s="131" t="s">
        <v>5</v>
      </c>
      <c r="B75" s="132" t="s">
        <v>6</v>
      </c>
      <c r="C75" s="48"/>
      <c r="D75" s="48"/>
      <c r="E75" s="49"/>
      <c r="F75" s="46"/>
      <c r="G75" s="46"/>
      <c r="H75" s="48">
        <f t="shared" si="5"/>
        <v>0</v>
      </c>
      <c r="I75" s="171"/>
      <c r="J75" s="162"/>
      <c r="K75" s="56"/>
      <c r="L75" s="19">
        <f t="shared" si="6"/>
        <v>0</v>
      </c>
    </row>
    <row r="76" spans="1:12" ht="26.25" customHeight="1" hidden="1">
      <c r="A76" s="27" t="s">
        <v>7</v>
      </c>
      <c r="B76" s="58" t="s">
        <v>251</v>
      </c>
      <c r="C76" s="48"/>
      <c r="D76" s="48"/>
      <c r="E76" s="49"/>
      <c r="F76" s="46"/>
      <c r="G76" s="46"/>
      <c r="H76" s="48">
        <f t="shared" si="5"/>
        <v>0</v>
      </c>
      <c r="I76" s="171"/>
      <c r="J76" s="162"/>
      <c r="K76" s="53"/>
      <c r="L76" s="19">
        <f t="shared" si="6"/>
        <v>0</v>
      </c>
    </row>
    <row r="77" spans="1:12" ht="24">
      <c r="A77" s="27" t="s">
        <v>9</v>
      </c>
      <c r="B77" s="58" t="s">
        <v>10</v>
      </c>
      <c r="C77" s="48">
        <v>78</v>
      </c>
      <c r="D77" s="48"/>
      <c r="E77" s="49"/>
      <c r="F77" s="46">
        <v>13</v>
      </c>
      <c r="G77" s="46">
        <v>7.8</v>
      </c>
      <c r="H77" s="48">
        <f t="shared" si="5"/>
        <v>-5.2</v>
      </c>
      <c r="I77" s="171">
        <f>G77/F77</f>
        <v>0.6</v>
      </c>
      <c r="J77" s="162">
        <f>G77/C77</f>
        <v>0.1</v>
      </c>
      <c r="K77" s="53">
        <v>10</v>
      </c>
      <c r="L77" s="19">
        <f t="shared" si="6"/>
        <v>-2</v>
      </c>
    </row>
    <row r="78" spans="1:12" ht="14.25" customHeight="1">
      <c r="A78" s="27" t="s">
        <v>257</v>
      </c>
      <c r="B78" s="58" t="s">
        <v>258</v>
      </c>
      <c r="C78" s="48"/>
      <c r="D78" s="48"/>
      <c r="E78" s="49"/>
      <c r="F78" s="46"/>
      <c r="G78" s="46">
        <v>1.71</v>
      </c>
      <c r="H78" s="48">
        <f t="shared" si="5"/>
        <v>1.7</v>
      </c>
      <c r="I78" s="171"/>
      <c r="J78" s="162"/>
      <c r="K78" s="53"/>
      <c r="L78" s="19">
        <f t="shared" si="6"/>
        <v>2</v>
      </c>
    </row>
    <row r="79" spans="1:12" ht="14.25" customHeight="1" hidden="1">
      <c r="A79" s="27" t="s">
        <v>13</v>
      </c>
      <c r="B79" s="58" t="s">
        <v>14</v>
      </c>
      <c r="C79" s="48"/>
      <c r="D79" s="48"/>
      <c r="E79" s="49"/>
      <c r="F79" s="46"/>
      <c r="G79" s="46"/>
      <c r="H79" s="48">
        <f t="shared" si="5"/>
        <v>0</v>
      </c>
      <c r="I79" s="171"/>
      <c r="J79" s="162"/>
      <c r="K79" s="53"/>
      <c r="L79" s="19">
        <f t="shared" si="6"/>
        <v>0</v>
      </c>
    </row>
    <row r="80" spans="1:12" ht="15" customHeight="1">
      <c r="A80" s="20" t="s">
        <v>15</v>
      </c>
      <c r="B80" s="130" t="s">
        <v>16</v>
      </c>
      <c r="C80" s="36">
        <f>C81+C82+C83+C87+C89+C92+C95+C96+C98</f>
        <v>6587</v>
      </c>
      <c r="D80" s="36"/>
      <c r="E80" s="49"/>
      <c r="F80" s="36">
        <f>F81+F82+F83+F87+F89+F92+F95+F96+F98</f>
        <v>941</v>
      </c>
      <c r="G80" s="38">
        <f>G81+G82+G83+G86+G87+G88+G89+G90+G91+G92+G93+G94+G95+G96+G98</f>
        <v>1098.09</v>
      </c>
      <c r="H80" s="48">
        <f t="shared" si="5"/>
        <v>157.1</v>
      </c>
      <c r="I80" s="170">
        <f>G80/F80</f>
        <v>1.167</v>
      </c>
      <c r="J80" s="162">
        <f>G80/C80</f>
        <v>0.167</v>
      </c>
      <c r="K80" s="38">
        <f>K81+K82+K83+K86+K87+K88+K89+K90+K91+K92+K93+K94+K95+K96+K98</f>
        <v>837</v>
      </c>
      <c r="L80" s="18">
        <f t="shared" si="6"/>
        <v>261</v>
      </c>
    </row>
    <row r="81" spans="1:12" ht="24" customHeight="1">
      <c r="A81" s="27" t="s">
        <v>17</v>
      </c>
      <c r="B81" s="58" t="s">
        <v>18</v>
      </c>
      <c r="C81" s="48">
        <v>130</v>
      </c>
      <c r="D81" s="48"/>
      <c r="E81" s="49"/>
      <c r="F81" s="46">
        <v>20</v>
      </c>
      <c r="G81" s="46">
        <v>25.7</v>
      </c>
      <c r="H81" s="48">
        <f t="shared" si="5"/>
        <v>5.7</v>
      </c>
      <c r="I81" s="171">
        <f>G81/F81</f>
        <v>1.285</v>
      </c>
      <c r="J81" s="162">
        <f>G81/C81</f>
        <v>0.198</v>
      </c>
      <c r="K81" s="33">
        <v>26</v>
      </c>
      <c r="L81" s="19">
        <f t="shared" si="6"/>
        <v>0</v>
      </c>
    </row>
    <row r="82" spans="1:12" ht="33.75" customHeight="1">
      <c r="A82" s="27" t="s">
        <v>19</v>
      </c>
      <c r="B82" s="58" t="s">
        <v>20</v>
      </c>
      <c r="C82" s="48">
        <v>20</v>
      </c>
      <c r="D82" s="48"/>
      <c r="E82" s="49"/>
      <c r="F82" s="46">
        <v>3</v>
      </c>
      <c r="G82" s="46">
        <v>1.05</v>
      </c>
      <c r="H82" s="48">
        <f t="shared" si="5"/>
        <v>-2</v>
      </c>
      <c r="I82" s="171">
        <f>G82/F82</f>
        <v>0.35</v>
      </c>
      <c r="J82" s="162">
        <f>G82/C82</f>
        <v>0.053</v>
      </c>
      <c r="K82" s="33">
        <v>4</v>
      </c>
      <c r="L82" s="19">
        <f t="shared" si="6"/>
        <v>-3</v>
      </c>
    </row>
    <row r="83" spans="1:12" ht="21" customHeight="1">
      <c r="A83" s="27" t="s">
        <v>21</v>
      </c>
      <c r="B83" s="58" t="s">
        <v>22</v>
      </c>
      <c r="C83" s="48">
        <v>140</v>
      </c>
      <c r="D83" s="48"/>
      <c r="E83" s="49"/>
      <c r="F83" s="46">
        <v>20</v>
      </c>
      <c r="G83" s="42">
        <f>G84+G85</f>
        <v>80.34</v>
      </c>
      <c r="H83" s="48">
        <f t="shared" si="5"/>
        <v>60.3</v>
      </c>
      <c r="I83" s="171"/>
      <c r="J83" s="162"/>
      <c r="K83" s="33">
        <v>25</v>
      </c>
      <c r="L83" s="19">
        <f t="shared" si="6"/>
        <v>55</v>
      </c>
    </row>
    <row r="84" spans="1:12" ht="18" customHeight="1">
      <c r="A84" s="27" t="s">
        <v>23</v>
      </c>
      <c r="B84" s="58" t="s">
        <v>22</v>
      </c>
      <c r="C84" s="48"/>
      <c r="D84" s="48"/>
      <c r="E84" s="33"/>
      <c r="F84" s="46"/>
      <c r="G84" s="46">
        <v>0.3</v>
      </c>
      <c r="H84" s="48">
        <f t="shared" si="5"/>
        <v>0.3</v>
      </c>
      <c r="I84" s="171"/>
      <c r="J84" s="162"/>
      <c r="K84" s="33"/>
      <c r="L84" s="19">
        <f t="shared" si="6"/>
        <v>0</v>
      </c>
    </row>
    <row r="85" spans="1:12" ht="18" customHeight="1">
      <c r="A85" s="27" t="s">
        <v>353</v>
      </c>
      <c r="B85" s="58" t="s">
        <v>22</v>
      </c>
      <c r="C85" s="48"/>
      <c r="D85" s="48"/>
      <c r="E85" s="33"/>
      <c r="F85" s="46"/>
      <c r="G85" s="46">
        <v>80.04</v>
      </c>
      <c r="H85" s="48">
        <f t="shared" si="5"/>
        <v>80</v>
      </c>
      <c r="I85" s="171"/>
      <c r="J85" s="162"/>
      <c r="K85" s="33"/>
      <c r="L85" s="19">
        <f t="shared" si="6"/>
        <v>80</v>
      </c>
    </row>
    <row r="86" spans="1:12" ht="22.5" customHeight="1">
      <c r="A86" s="27" t="s">
        <v>24</v>
      </c>
      <c r="B86" s="58" t="s">
        <v>25</v>
      </c>
      <c r="C86" s="48"/>
      <c r="D86" s="48"/>
      <c r="E86" s="33"/>
      <c r="F86" s="46"/>
      <c r="G86" s="46">
        <v>17.65</v>
      </c>
      <c r="H86" s="48">
        <f t="shared" si="5"/>
        <v>17.7</v>
      </c>
      <c r="I86" s="171"/>
      <c r="J86" s="162"/>
      <c r="K86" s="33">
        <v>6</v>
      </c>
      <c r="L86" s="19">
        <f t="shared" si="6"/>
        <v>12</v>
      </c>
    </row>
    <row r="87" spans="1:12" ht="12" customHeight="1">
      <c r="A87" s="27" t="s">
        <v>26</v>
      </c>
      <c r="B87" s="58" t="s">
        <v>27</v>
      </c>
      <c r="C87" s="48">
        <v>30</v>
      </c>
      <c r="D87" s="48"/>
      <c r="E87" s="33"/>
      <c r="F87" s="46">
        <v>4</v>
      </c>
      <c r="G87" s="46">
        <v>2</v>
      </c>
      <c r="H87" s="48">
        <f t="shared" si="5"/>
        <v>-2</v>
      </c>
      <c r="I87" s="171"/>
      <c r="J87" s="162"/>
      <c r="K87" s="33">
        <v>1</v>
      </c>
      <c r="L87" s="19">
        <f t="shared" si="6"/>
        <v>1</v>
      </c>
    </row>
    <row r="88" spans="1:12" ht="25.5" customHeight="1" hidden="1">
      <c r="A88" s="27" t="s">
        <v>28</v>
      </c>
      <c r="B88" s="58" t="s">
        <v>29</v>
      </c>
      <c r="C88" s="48"/>
      <c r="D88" s="48"/>
      <c r="E88" s="33"/>
      <c r="F88" s="46"/>
      <c r="G88" s="46"/>
      <c r="H88" s="48">
        <f t="shared" si="5"/>
        <v>0</v>
      </c>
      <c r="I88" s="171"/>
      <c r="J88" s="162"/>
      <c r="K88" s="33"/>
      <c r="L88" s="19">
        <f t="shared" si="6"/>
        <v>0</v>
      </c>
    </row>
    <row r="89" spans="1:12" ht="22.5" customHeight="1">
      <c r="A89" s="27" t="s">
        <v>30</v>
      </c>
      <c r="B89" s="58" t="s">
        <v>31</v>
      </c>
      <c r="C89" s="48">
        <v>20</v>
      </c>
      <c r="D89" s="48"/>
      <c r="E89" s="49"/>
      <c r="F89" s="46">
        <v>3</v>
      </c>
      <c r="G89" s="46"/>
      <c r="H89" s="48">
        <f t="shared" si="5"/>
        <v>-3</v>
      </c>
      <c r="I89" s="171">
        <f>G89/F89</f>
        <v>0</v>
      </c>
      <c r="J89" s="162">
        <f>G89/C89</f>
        <v>0</v>
      </c>
      <c r="K89" s="33">
        <v>5</v>
      </c>
      <c r="L89" s="19">
        <f t="shared" si="6"/>
        <v>-5</v>
      </c>
    </row>
    <row r="90" spans="1:12" ht="22.5" customHeight="1">
      <c r="A90" s="27" t="s">
        <v>32</v>
      </c>
      <c r="B90" s="58" t="s">
        <v>33</v>
      </c>
      <c r="C90" s="48"/>
      <c r="D90" s="48"/>
      <c r="E90" s="33"/>
      <c r="F90" s="46"/>
      <c r="G90" s="46">
        <v>10</v>
      </c>
      <c r="H90" s="48">
        <f t="shared" si="5"/>
        <v>10</v>
      </c>
      <c r="I90" s="171"/>
      <c r="J90" s="162"/>
      <c r="K90" s="33"/>
      <c r="L90" s="19">
        <f t="shared" si="6"/>
        <v>10</v>
      </c>
    </row>
    <row r="91" spans="1:12" ht="22.5" customHeight="1" hidden="1">
      <c r="A91" s="27" t="s">
        <v>34</v>
      </c>
      <c r="B91" s="58" t="s">
        <v>35</v>
      </c>
      <c r="C91" s="48"/>
      <c r="D91" s="48"/>
      <c r="E91" s="33"/>
      <c r="F91" s="46"/>
      <c r="G91" s="46"/>
      <c r="H91" s="48">
        <f t="shared" si="5"/>
        <v>0</v>
      </c>
      <c r="I91" s="171"/>
      <c r="J91" s="162"/>
      <c r="K91" s="33"/>
      <c r="L91" s="19">
        <f t="shared" si="6"/>
        <v>0</v>
      </c>
    </row>
    <row r="92" spans="1:12" ht="13.5" customHeight="1">
      <c r="A92" s="27" t="s">
        <v>36</v>
      </c>
      <c r="B92" s="58" t="s">
        <v>37</v>
      </c>
      <c r="C92" s="48">
        <v>30</v>
      </c>
      <c r="D92" s="48"/>
      <c r="E92" s="49"/>
      <c r="F92" s="46">
        <v>5</v>
      </c>
      <c r="G92" s="46">
        <v>12.25</v>
      </c>
      <c r="H92" s="48">
        <f t="shared" si="5"/>
        <v>7.3</v>
      </c>
      <c r="I92" s="171">
        <f>G92/F92</f>
        <v>2.45</v>
      </c>
      <c r="J92" s="162">
        <f>G92/C92</f>
        <v>0.408</v>
      </c>
      <c r="K92" s="33">
        <v>5</v>
      </c>
      <c r="L92" s="19">
        <f t="shared" si="6"/>
        <v>7</v>
      </c>
    </row>
    <row r="93" spans="1:12" ht="31.5" customHeight="1">
      <c r="A93" s="27" t="s">
        <v>38</v>
      </c>
      <c r="B93" s="133" t="s">
        <v>39</v>
      </c>
      <c r="C93" s="33"/>
      <c r="D93" s="33"/>
      <c r="E93" s="33"/>
      <c r="F93" s="46"/>
      <c r="G93" s="46">
        <v>2</v>
      </c>
      <c r="H93" s="48">
        <f aca="true" t="shared" si="7" ref="H93:H124">G93-F93</f>
        <v>2</v>
      </c>
      <c r="I93" s="171"/>
      <c r="J93" s="162"/>
      <c r="K93" s="33"/>
      <c r="L93" s="19">
        <f t="shared" si="6"/>
        <v>2</v>
      </c>
    </row>
    <row r="94" spans="1:12" ht="36" hidden="1">
      <c r="A94" s="27" t="s">
        <v>40</v>
      </c>
      <c r="B94" s="58" t="s">
        <v>39</v>
      </c>
      <c r="C94" s="33"/>
      <c r="D94" s="33"/>
      <c r="E94" s="33"/>
      <c r="F94" s="46"/>
      <c r="G94" s="46"/>
      <c r="H94" s="48">
        <f t="shared" si="7"/>
        <v>0</v>
      </c>
      <c r="I94" s="171"/>
      <c r="J94" s="162"/>
      <c r="K94" s="33"/>
      <c r="L94" s="19">
        <f t="shared" si="6"/>
        <v>0</v>
      </c>
    </row>
    <row r="95" spans="1:12" ht="33" customHeight="1">
      <c r="A95" s="27" t="s">
        <v>41</v>
      </c>
      <c r="B95" s="58" t="s">
        <v>39</v>
      </c>
      <c r="C95" s="48">
        <v>75</v>
      </c>
      <c r="D95" s="48"/>
      <c r="E95" s="49"/>
      <c r="F95" s="46">
        <v>12</v>
      </c>
      <c r="G95" s="46">
        <v>10.4</v>
      </c>
      <c r="H95" s="48">
        <f t="shared" si="7"/>
        <v>-1.6</v>
      </c>
      <c r="I95" s="171">
        <f>G95/F95</f>
        <v>0.867</v>
      </c>
      <c r="J95" s="162">
        <f>G95/C95</f>
        <v>0.139</v>
      </c>
      <c r="K95" s="33">
        <v>6</v>
      </c>
      <c r="L95" s="19">
        <f t="shared" si="6"/>
        <v>4</v>
      </c>
    </row>
    <row r="96" spans="1:12" ht="23.25" customHeight="1">
      <c r="A96" s="27" t="s">
        <v>42</v>
      </c>
      <c r="B96" s="58" t="s">
        <v>239</v>
      </c>
      <c r="C96" s="48">
        <v>5622</v>
      </c>
      <c r="D96" s="48"/>
      <c r="E96" s="49"/>
      <c r="F96" s="46">
        <v>800</v>
      </c>
      <c r="G96" s="46">
        <v>691.82</v>
      </c>
      <c r="H96" s="48">
        <f t="shared" si="7"/>
        <v>-108.2</v>
      </c>
      <c r="I96" s="171">
        <f>G96/F96</f>
        <v>0.865</v>
      </c>
      <c r="J96" s="162">
        <f>G96/C96</f>
        <v>0.123</v>
      </c>
      <c r="K96" s="33">
        <v>220</v>
      </c>
      <c r="L96" s="19">
        <f t="shared" si="6"/>
        <v>472</v>
      </c>
    </row>
    <row r="97" spans="1:12" ht="24">
      <c r="A97" s="27" t="s">
        <v>43</v>
      </c>
      <c r="B97" s="58" t="s">
        <v>44</v>
      </c>
      <c r="C97" s="48"/>
      <c r="D97" s="48"/>
      <c r="E97" s="49"/>
      <c r="F97" s="46"/>
      <c r="G97" s="46"/>
      <c r="H97" s="48">
        <f t="shared" si="7"/>
        <v>0</v>
      </c>
      <c r="I97" s="171"/>
      <c r="J97" s="162"/>
      <c r="K97" s="33"/>
      <c r="L97" s="19">
        <f t="shared" si="6"/>
        <v>0</v>
      </c>
    </row>
    <row r="98" spans="1:12" ht="36">
      <c r="A98" s="27" t="s">
        <v>45</v>
      </c>
      <c r="B98" s="57" t="s">
        <v>240</v>
      </c>
      <c r="C98" s="47">
        <f>C103+C106+C107+C108</f>
        <v>520</v>
      </c>
      <c r="D98" s="47"/>
      <c r="E98" s="65"/>
      <c r="F98" s="42">
        <v>74</v>
      </c>
      <c r="G98" s="42">
        <f>SUM(G99:G115)</f>
        <v>244.88</v>
      </c>
      <c r="H98" s="48">
        <f t="shared" si="7"/>
        <v>170.9</v>
      </c>
      <c r="I98" s="171">
        <f>G98/F98</f>
        <v>3.309</v>
      </c>
      <c r="J98" s="162">
        <f>G98/C98</f>
        <v>0.471</v>
      </c>
      <c r="K98" s="42">
        <f>SUM(K99:K115)</f>
        <v>539</v>
      </c>
      <c r="L98" s="19">
        <f t="shared" si="6"/>
        <v>-294</v>
      </c>
    </row>
    <row r="99" spans="1:12" ht="36">
      <c r="A99" s="27" t="s">
        <v>46</v>
      </c>
      <c r="B99" s="58" t="s">
        <v>47</v>
      </c>
      <c r="C99" s="48"/>
      <c r="D99" s="48"/>
      <c r="E99" s="33"/>
      <c r="F99" s="46"/>
      <c r="G99" s="46">
        <v>0.1</v>
      </c>
      <c r="H99" s="48">
        <f t="shared" si="7"/>
        <v>0.1</v>
      </c>
      <c r="I99" s="171"/>
      <c r="J99" s="162"/>
      <c r="K99" s="33"/>
      <c r="L99" s="19">
        <f t="shared" si="6"/>
        <v>0</v>
      </c>
    </row>
    <row r="100" spans="1:12" ht="36">
      <c r="A100" s="27" t="s">
        <v>48</v>
      </c>
      <c r="B100" s="58" t="s">
        <v>47</v>
      </c>
      <c r="C100" s="48"/>
      <c r="D100" s="48"/>
      <c r="E100" s="33"/>
      <c r="F100" s="46"/>
      <c r="G100" s="46">
        <v>0.12</v>
      </c>
      <c r="H100" s="48">
        <f t="shared" si="7"/>
        <v>0.1</v>
      </c>
      <c r="I100" s="171"/>
      <c r="J100" s="162"/>
      <c r="K100" s="33"/>
      <c r="L100" s="19">
        <f t="shared" si="6"/>
        <v>0</v>
      </c>
    </row>
    <row r="101" spans="1:12" ht="36" hidden="1">
      <c r="A101" s="27" t="s">
        <v>49</v>
      </c>
      <c r="B101" s="58" t="s">
        <v>47</v>
      </c>
      <c r="C101" s="48"/>
      <c r="D101" s="48"/>
      <c r="E101" s="33"/>
      <c r="F101" s="46"/>
      <c r="G101" s="46"/>
      <c r="H101" s="48">
        <f t="shared" si="7"/>
        <v>0</v>
      </c>
      <c r="I101" s="171"/>
      <c r="J101" s="162"/>
      <c r="K101" s="33"/>
      <c r="L101" s="19">
        <f t="shared" si="6"/>
        <v>0</v>
      </c>
    </row>
    <row r="102" spans="1:12" ht="36">
      <c r="A102" s="27" t="s">
        <v>50</v>
      </c>
      <c r="B102" s="58" t="s">
        <v>47</v>
      </c>
      <c r="C102" s="48"/>
      <c r="D102" s="48"/>
      <c r="E102" s="33"/>
      <c r="F102" s="46"/>
      <c r="G102" s="46">
        <v>0.55</v>
      </c>
      <c r="H102" s="48">
        <f t="shared" si="7"/>
        <v>0.6</v>
      </c>
      <c r="I102" s="171"/>
      <c r="J102" s="162"/>
      <c r="K102" s="33"/>
      <c r="L102" s="19">
        <f t="shared" si="6"/>
        <v>1</v>
      </c>
    </row>
    <row r="103" spans="1:12" ht="44.25" customHeight="1">
      <c r="A103" s="27" t="s">
        <v>51</v>
      </c>
      <c r="B103" s="58" t="s">
        <v>52</v>
      </c>
      <c r="C103" s="48">
        <v>20</v>
      </c>
      <c r="D103" s="48"/>
      <c r="E103" s="49"/>
      <c r="F103" s="46">
        <v>4</v>
      </c>
      <c r="G103" s="46">
        <v>124.24</v>
      </c>
      <c r="H103" s="48">
        <f t="shared" si="7"/>
        <v>120.2</v>
      </c>
      <c r="I103" s="171"/>
      <c r="J103" s="162"/>
      <c r="K103" s="33">
        <v>372</v>
      </c>
      <c r="L103" s="19">
        <f t="shared" si="6"/>
        <v>-248</v>
      </c>
    </row>
    <row r="104" spans="1:12" ht="34.5" customHeight="1">
      <c r="A104" s="27" t="s">
        <v>267</v>
      </c>
      <c r="B104" s="58" t="s">
        <v>47</v>
      </c>
      <c r="C104" s="48"/>
      <c r="D104" s="48"/>
      <c r="E104" s="49"/>
      <c r="F104" s="46"/>
      <c r="G104" s="46">
        <v>5.05</v>
      </c>
      <c r="H104" s="48">
        <f t="shared" si="7"/>
        <v>5.1</v>
      </c>
      <c r="I104" s="171"/>
      <c r="J104" s="162"/>
      <c r="K104" s="33"/>
      <c r="L104" s="19">
        <f t="shared" si="6"/>
        <v>5</v>
      </c>
    </row>
    <row r="105" spans="1:12" ht="36" hidden="1">
      <c r="A105" s="27" t="s">
        <v>53</v>
      </c>
      <c r="B105" s="58" t="s">
        <v>47</v>
      </c>
      <c r="C105" s="48"/>
      <c r="D105" s="48"/>
      <c r="E105" s="33"/>
      <c r="F105" s="46"/>
      <c r="G105" s="46"/>
      <c r="H105" s="48">
        <f t="shared" si="7"/>
        <v>0</v>
      </c>
      <c r="I105" s="171"/>
      <c r="J105" s="162"/>
      <c r="K105" s="33"/>
      <c r="L105" s="19">
        <f t="shared" si="6"/>
        <v>0</v>
      </c>
    </row>
    <row r="106" spans="1:12" ht="36">
      <c r="A106" s="27" t="s">
        <v>54</v>
      </c>
      <c r="B106" s="58" t="s">
        <v>47</v>
      </c>
      <c r="C106" s="48"/>
      <c r="D106" s="48"/>
      <c r="E106" s="33"/>
      <c r="F106" s="46"/>
      <c r="G106" s="46">
        <v>13</v>
      </c>
      <c r="H106" s="48">
        <f t="shared" si="7"/>
        <v>13</v>
      </c>
      <c r="I106" s="171"/>
      <c r="J106" s="162"/>
      <c r="K106" s="33"/>
      <c r="L106" s="19">
        <f t="shared" si="6"/>
        <v>13</v>
      </c>
    </row>
    <row r="107" spans="1:12" ht="36">
      <c r="A107" s="27" t="s">
        <v>55</v>
      </c>
      <c r="B107" s="58" t="s">
        <v>47</v>
      </c>
      <c r="C107" s="48">
        <v>300</v>
      </c>
      <c r="D107" s="48"/>
      <c r="E107" s="33"/>
      <c r="F107" s="46">
        <v>40</v>
      </c>
      <c r="G107" s="46">
        <v>46.67</v>
      </c>
      <c r="H107" s="48">
        <f t="shared" si="7"/>
        <v>6.7</v>
      </c>
      <c r="I107" s="171">
        <f>G107/F107</f>
        <v>1.167</v>
      </c>
      <c r="J107" s="162">
        <f>G107/C107</f>
        <v>0.156</v>
      </c>
      <c r="K107" s="33">
        <v>49</v>
      </c>
      <c r="L107" s="19">
        <f t="shared" si="6"/>
        <v>-2</v>
      </c>
    </row>
    <row r="108" spans="1:12" ht="36">
      <c r="A108" s="27" t="s">
        <v>56</v>
      </c>
      <c r="B108" s="58" t="s">
        <v>57</v>
      </c>
      <c r="C108" s="48">
        <v>200</v>
      </c>
      <c r="D108" s="48"/>
      <c r="E108" s="33"/>
      <c r="F108" s="46">
        <v>30</v>
      </c>
      <c r="G108" s="46">
        <v>0</v>
      </c>
      <c r="H108" s="48">
        <f t="shared" si="7"/>
        <v>-30</v>
      </c>
      <c r="I108" s="171">
        <f>G108/F108</f>
        <v>0</v>
      </c>
      <c r="J108" s="162">
        <f>G108/C108</f>
        <v>0</v>
      </c>
      <c r="K108" s="33">
        <v>118</v>
      </c>
      <c r="L108" s="19">
        <f t="shared" si="6"/>
        <v>-118</v>
      </c>
    </row>
    <row r="109" spans="1:12" ht="36">
      <c r="A109" s="27" t="s">
        <v>259</v>
      </c>
      <c r="B109" s="58" t="s">
        <v>47</v>
      </c>
      <c r="C109" s="48"/>
      <c r="D109" s="48"/>
      <c r="E109" s="33"/>
      <c r="F109" s="46"/>
      <c r="G109" s="46">
        <v>25</v>
      </c>
      <c r="H109" s="48">
        <f t="shared" si="7"/>
        <v>25</v>
      </c>
      <c r="I109" s="171"/>
      <c r="J109" s="162"/>
      <c r="K109" s="33"/>
      <c r="L109" s="19">
        <f t="shared" si="6"/>
        <v>25</v>
      </c>
    </row>
    <row r="110" spans="1:12" ht="36">
      <c r="A110" s="27" t="s">
        <v>59</v>
      </c>
      <c r="B110" s="58" t="s">
        <v>47</v>
      </c>
      <c r="C110" s="48"/>
      <c r="D110" s="48"/>
      <c r="E110" s="33"/>
      <c r="F110" s="46"/>
      <c r="G110" s="46">
        <v>16.11</v>
      </c>
      <c r="H110" s="48">
        <f t="shared" si="7"/>
        <v>16.1</v>
      </c>
      <c r="I110" s="171"/>
      <c r="J110" s="162"/>
      <c r="K110" s="33"/>
      <c r="L110" s="19">
        <f t="shared" si="6"/>
        <v>16</v>
      </c>
    </row>
    <row r="111" spans="1:12" ht="36">
      <c r="A111" s="27" t="s">
        <v>260</v>
      </c>
      <c r="B111" s="58" t="s">
        <v>47</v>
      </c>
      <c r="C111" s="48"/>
      <c r="D111" s="48"/>
      <c r="E111" s="33"/>
      <c r="F111" s="46"/>
      <c r="G111" s="46">
        <v>13.54</v>
      </c>
      <c r="H111" s="48">
        <f t="shared" si="7"/>
        <v>13.5</v>
      </c>
      <c r="I111" s="171"/>
      <c r="J111" s="162"/>
      <c r="K111" s="33"/>
      <c r="L111" s="19">
        <f t="shared" si="6"/>
        <v>14</v>
      </c>
    </row>
    <row r="112" spans="1:12" ht="36">
      <c r="A112" s="27" t="s">
        <v>261</v>
      </c>
      <c r="B112" s="58" t="s">
        <v>47</v>
      </c>
      <c r="C112" s="48"/>
      <c r="D112" s="48"/>
      <c r="E112" s="33"/>
      <c r="F112" s="46"/>
      <c r="G112" s="46">
        <v>0.5</v>
      </c>
      <c r="H112" s="48">
        <f t="shared" si="7"/>
        <v>0.5</v>
      </c>
      <c r="I112" s="171"/>
      <c r="J112" s="162"/>
      <c r="K112" s="33"/>
      <c r="L112" s="19">
        <f t="shared" si="6"/>
        <v>1</v>
      </c>
    </row>
    <row r="113" spans="1:12" ht="36" hidden="1">
      <c r="A113" s="27" t="s">
        <v>62</v>
      </c>
      <c r="B113" s="58" t="s">
        <v>47</v>
      </c>
      <c r="C113" s="48"/>
      <c r="D113" s="48"/>
      <c r="E113" s="33"/>
      <c r="F113" s="46"/>
      <c r="G113" s="46"/>
      <c r="H113" s="48">
        <f t="shared" si="7"/>
        <v>0</v>
      </c>
      <c r="I113" s="171"/>
      <c r="J113" s="162"/>
      <c r="K113" s="33"/>
      <c r="L113" s="19">
        <f t="shared" si="6"/>
        <v>0</v>
      </c>
    </row>
    <row r="114" spans="1:12" ht="36" hidden="1">
      <c r="A114" s="27" t="s">
        <v>63</v>
      </c>
      <c r="B114" s="58" t="s">
        <v>47</v>
      </c>
      <c r="C114" s="33"/>
      <c r="D114" s="33"/>
      <c r="E114" s="33"/>
      <c r="F114" s="46"/>
      <c r="G114" s="46"/>
      <c r="H114" s="48">
        <f t="shared" si="7"/>
        <v>0</v>
      </c>
      <c r="I114" s="171"/>
      <c r="J114" s="162"/>
      <c r="K114" s="33"/>
      <c r="L114" s="19">
        <f t="shared" si="6"/>
        <v>0</v>
      </c>
    </row>
    <row r="115" spans="1:12" ht="36" hidden="1">
      <c r="A115" s="27" t="s">
        <v>64</v>
      </c>
      <c r="B115" s="58" t="s">
        <v>47</v>
      </c>
      <c r="C115" s="33"/>
      <c r="D115" s="33"/>
      <c r="E115" s="33"/>
      <c r="F115" s="46"/>
      <c r="G115" s="46"/>
      <c r="H115" s="48">
        <f t="shared" si="7"/>
        <v>0</v>
      </c>
      <c r="I115" s="171"/>
      <c r="J115" s="162"/>
      <c r="K115" s="33"/>
      <c r="L115" s="19">
        <f t="shared" si="6"/>
        <v>0</v>
      </c>
    </row>
    <row r="116" spans="1:12" ht="12.75">
      <c r="A116" s="20" t="s">
        <v>65</v>
      </c>
      <c r="B116" s="134" t="s">
        <v>66</v>
      </c>
      <c r="C116" s="22">
        <f>C120</f>
        <v>0</v>
      </c>
      <c r="D116" s="22"/>
      <c r="E116" s="49"/>
      <c r="F116" s="24">
        <f>F120</f>
        <v>0</v>
      </c>
      <c r="G116" s="38">
        <f>G117+G118+G119+G120+G121</f>
        <v>23.39</v>
      </c>
      <c r="H116" s="22">
        <f t="shared" si="7"/>
        <v>23.4</v>
      </c>
      <c r="I116" s="171"/>
      <c r="J116" s="162"/>
      <c r="K116" s="37">
        <f>K117+K121</f>
        <v>45</v>
      </c>
      <c r="L116" s="18">
        <f t="shared" si="6"/>
        <v>-22</v>
      </c>
    </row>
    <row r="117" spans="1:12" ht="24.75" customHeight="1">
      <c r="A117" s="27" t="s">
        <v>67</v>
      </c>
      <c r="B117" s="58" t="s">
        <v>68</v>
      </c>
      <c r="C117" s="48"/>
      <c r="D117" s="48"/>
      <c r="E117" s="33"/>
      <c r="F117" s="46"/>
      <c r="G117" s="32">
        <v>13.96</v>
      </c>
      <c r="H117" s="48">
        <f t="shared" si="7"/>
        <v>14</v>
      </c>
      <c r="I117" s="171"/>
      <c r="J117" s="162"/>
      <c r="K117" s="31">
        <v>34</v>
      </c>
      <c r="L117" s="19">
        <f t="shared" si="6"/>
        <v>-20</v>
      </c>
    </row>
    <row r="118" spans="1:12" ht="17.25" customHeight="1" hidden="1">
      <c r="A118" s="27" t="s">
        <v>69</v>
      </c>
      <c r="B118" s="58" t="s">
        <v>70</v>
      </c>
      <c r="C118" s="48"/>
      <c r="D118" s="48"/>
      <c r="E118" s="33"/>
      <c r="F118" s="46"/>
      <c r="G118" s="32"/>
      <c r="H118" s="48">
        <f t="shared" si="7"/>
        <v>0</v>
      </c>
      <c r="I118" s="171"/>
      <c r="J118" s="162"/>
      <c r="K118" s="31"/>
      <c r="L118" s="19">
        <f t="shared" si="6"/>
        <v>0</v>
      </c>
    </row>
    <row r="119" spans="1:12" ht="18" customHeight="1" hidden="1">
      <c r="A119" s="27" t="s">
        <v>71</v>
      </c>
      <c r="B119" s="58" t="s">
        <v>70</v>
      </c>
      <c r="C119" s="48"/>
      <c r="D119" s="48"/>
      <c r="E119" s="33"/>
      <c r="F119" s="46"/>
      <c r="G119" s="32"/>
      <c r="H119" s="48">
        <f t="shared" si="7"/>
        <v>0</v>
      </c>
      <c r="I119" s="171"/>
      <c r="J119" s="162"/>
      <c r="K119" s="31"/>
      <c r="L119" s="19">
        <f t="shared" si="6"/>
        <v>0</v>
      </c>
    </row>
    <row r="120" spans="1:12" ht="24" customHeight="1" hidden="1">
      <c r="A120" s="27" t="s">
        <v>72</v>
      </c>
      <c r="B120" s="58" t="s">
        <v>73</v>
      </c>
      <c r="C120" s="48"/>
      <c r="D120" s="48"/>
      <c r="E120" s="49"/>
      <c r="F120" s="46"/>
      <c r="G120" s="32"/>
      <c r="H120" s="48">
        <f t="shared" si="7"/>
        <v>0</v>
      </c>
      <c r="I120" s="171"/>
      <c r="J120" s="162"/>
      <c r="K120" s="31"/>
      <c r="L120" s="19">
        <f t="shared" si="6"/>
        <v>0</v>
      </c>
    </row>
    <row r="121" spans="1:12" ht="26.25" customHeight="1">
      <c r="A121" s="27" t="s">
        <v>74</v>
      </c>
      <c r="B121" s="58" t="s">
        <v>75</v>
      </c>
      <c r="C121" s="33"/>
      <c r="D121" s="33"/>
      <c r="E121" s="33"/>
      <c r="F121" s="46"/>
      <c r="G121" s="32">
        <v>9.43</v>
      </c>
      <c r="H121" s="48">
        <f t="shared" si="7"/>
        <v>9.4</v>
      </c>
      <c r="I121" s="171"/>
      <c r="J121" s="162"/>
      <c r="K121" s="31">
        <v>11</v>
      </c>
      <c r="L121" s="19">
        <f t="shared" si="6"/>
        <v>-2</v>
      </c>
    </row>
    <row r="122" spans="1:12" ht="26.25" customHeight="1">
      <c r="A122" s="20" t="s">
        <v>76</v>
      </c>
      <c r="B122" s="57" t="s">
        <v>77</v>
      </c>
      <c r="C122" s="24">
        <f>C124</f>
        <v>0</v>
      </c>
      <c r="D122" s="24"/>
      <c r="E122" s="49"/>
      <c r="F122" s="24">
        <f>F124</f>
        <v>0</v>
      </c>
      <c r="G122" s="24">
        <f>SUM(G123:G124)</f>
        <v>-2500</v>
      </c>
      <c r="H122" s="22">
        <f t="shared" si="7"/>
        <v>-2500</v>
      </c>
      <c r="I122" s="171"/>
      <c r="J122" s="162"/>
      <c r="K122" s="15">
        <f>K124</f>
        <v>0</v>
      </c>
      <c r="L122" s="18">
        <f t="shared" si="6"/>
        <v>-2500</v>
      </c>
    </row>
    <row r="123" spans="1:12" ht="26.25" customHeight="1" hidden="1">
      <c r="A123" s="27" t="s">
        <v>78</v>
      </c>
      <c r="B123" s="58" t="s">
        <v>79</v>
      </c>
      <c r="C123" s="24"/>
      <c r="D123" s="24"/>
      <c r="E123" s="24"/>
      <c r="F123" s="24"/>
      <c r="G123" s="46"/>
      <c r="H123" s="48">
        <f t="shared" si="7"/>
        <v>0</v>
      </c>
      <c r="I123" s="171"/>
      <c r="J123" s="162"/>
      <c r="K123" s="15"/>
      <c r="L123" s="19">
        <f t="shared" si="6"/>
        <v>0</v>
      </c>
    </row>
    <row r="124" spans="1:12" ht="26.25" customHeight="1">
      <c r="A124" s="27" t="s">
        <v>380</v>
      </c>
      <c r="B124" s="58" t="s">
        <v>381</v>
      </c>
      <c r="C124" s="46"/>
      <c r="D124" s="46"/>
      <c r="E124" s="49"/>
      <c r="F124" s="46"/>
      <c r="G124" s="46">
        <v>-2500</v>
      </c>
      <c r="H124" s="48">
        <f t="shared" si="7"/>
        <v>-2500</v>
      </c>
      <c r="I124" s="171"/>
      <c r="J124" s="162"/>
      <c r="K124" s="33">
        <v>0</v>
      </c>
      <c r="L124" s="19">
        <f t="shared" si="6"/>
        <v>-2500</v>
      </c>
    </row>
    <row r="125" spans="1:12" ht="19.5" customHeight="1" hidden="1">
      <c r="A125" s="20" t="s">
        <v>81</v>
      </c>
      <c r="B125" s="57" t="s">
        <v>82</v>
      </c>
      <c r="C125" s="46"/>
      <c r="D125" s="46"/>
      <c r="E125" s="46"/>
      <c r="F125" s="46"/>
      <c r="G125" s="24">
        <f>G126+G127</f>
        <v>0</v>
      </c>
      <c r="H125" s="22">
        <f>G125-C125</f>
        <v>0</v>
      </c>
      <c r="I125" s="171"/>
      <c r="J125" s="162"/>
      <c r="K125" s="15">
        <f>K127</f>
        <v>0</v>
      </c>
      <c r="L125" s="19">
        <f t="shared" si="6"/>
        <v>0</v>
      </c>
    </row>
    <row r="126" spans="1:12" ht="24" customHeight="1" hidden="1">
      <c r="A126" s="27" t="s">
        <v>83</v>
      </c>
      <c r="B126" s="58" t="s">
        <v>89</v>
      </c>
      <c r="C126" s="46"/>
      <c r="D126" s="46"/>
      <c r="E126" s="46"/>
      <c r="F126" s="46"/>
      <c r="G126" s="46"/>
      <c r="H126" s="48">
        <f>G126-C126</f>
        <v>0</v>
      </c>
      <c r="I126" s="171"/>
      <c r="J126" s="162"/>
      <c r="K126" s="15"/>
      <c r="L126" s="19">
        <f t="shared" si="6"/>
        <v>0</v>
      </c>
    </row>
    <row r="127" spans="1:12" ht="24" customHeight="1" hidden="1">
      <c r="A127" s="27" t="s">
        <v>90</v>
      </c>
      <c r="B127" s="58" t="s">
        <v>91</v>
      </c>
      <c r="C127" s="46"/>
      <c r="D127" s="46"/>
      <c r="E127" s="46"/>
      <c r="F127" s="46"/>
      <c r="G127" s="46"/>
      <c r="H127" s="48">
        <f>G127-C127</f>
        <v>0</v>
      </c>
      <c r="I127" s="171"/>
      <c r="J127" s="162"/>
      <c r="K127" s="33"/>
      <c r="L127" s="19">
        <f t="shared" si="6"/>
        <v>0</v>
      </c>
    </row>
    <row r="128" spans="1:12" ht="24.75" customHeight="1">
      <c r="A128" s="20" t="s">
        <v>92</v>
      </c>
      <c r="B128" s="57" t="s">
        <v>93</v>
      </c>
      <c r="C128" s="59">
        <f>C129+C134+C171</f>
        <v>1642975.2</v>
      </c>
      <c r="D128" s="59">
        <f>D129+D134+D171</f>
        <v>1677348.791</v>
      </c>
      <c r="E128" s="60">
        <f aca="true" t="shared" si="8" ref="E128:E154">D128-C128</f>
        <v>34373.59</v>
      </c>
      <c r="F128" s="59">
        <f>F129+F134+F171</f>
        <v>275299.92</v>
      </c>
      <c r="G128" s="176">
        <f>G129+G134+G171</f>
        <v>275299.918</v>
      </c>
      <c r="H128" s="22">
        <f aca="true" t="shared" si="9" ref="H128:H191">G128-F128</f>
        <v>0</v>
      </c>
      <c r="I128" s="170">
        <f aca="true" t="shared" si="10" ref="I128:I134">G128/F128</f>
        <v>1</v>
      </c>
      <c r="J128" s="162">
        <f aca="true" t="shared" si="11" ref="J128:J138">G128/C128</f>
        <v>0.168</v>
      </c>
      <c r="K128" s="22">
        <f>K129+K134+K171</f>
        <v>318840</v>
      </c>
      <c r="L128" s="18">
        <f t="shared" si="6"/>
        <v>-43540</v>
      </c>
    </row>
    <row r="129" spans="1:12" ht="17.25" customHeight="1">
      <c r="A129" s="135" t="s">
        <v>94</v>
      </c>
      <c r="B129" s="136" t="s">
        <v>95</v>
      </c>
      <c r="C129" s="118">
        <f>C130+C131+C132+C133</f>
        <v>887758.8</v>
      </c>
      <c r="D129" s="118">
        <f>D130+D131+D132+D133</f>
        <v>882401.9</v>
      </c>
      <c r="E129" s="13">
        <f t="shared" si="8"/>
        <v>-5356.9</v>
      </c>
      <c r="F129" s="118">
        <f>F130+F131+F132+F133</f>
        <v>191624</v>
      </c>
      <c r="G129" s="68">
        <f>G130+G131+G132+G133</f>
        <v>191624</v>
      </c>
      <c r="H129" s="103">
        <f t="shared" si="9"/>
        <v>0</v>
      </c>
      <c r="I129" s="171">
        <f t="shared" si="10"/>
        <v>1</v>
      </c>
      <c r="J129" s="162">
        <f t="shared" si="11"/>
        <v>0.216</v>
      </c>
      <c r="K129" s="103">
        <f>K130+K131+K132+K133</f>
        <v>187413</v>
      </c>
      <c r="L129" s="104">
        <f t="shared" si="6"/>
        <v>4211</v>
      </c>
    </row>
    <row r="130" spans="1:12" ht="37.5" customHeight="1">
      <c r="A130" s="27" t="s">
        <v>96</v>
      </c>
      <c r="B130" s="58" t="s">
        <v>97</v>
      </c>
      <c r="C130" s="63"/>
      <c r="D130" s="63"/>
      <c r="E130" s="49">
        <f t="shared" si="8"/>
        <v>0</v>
      </c>
      <c r="F130" s="49"/>
      <c r="G130" s="64"/>
      <c r="H130" s="48">
        <f t="shared" si="9"/>
        <v>0</v>
      </c>
      <c r="I130" s="171"/>
      <c r="J130" s="162"/>
      <c r="K130" s="19">
        <v>5176</v>
      </c>
      <c r="L130" s="19">
        <f t="shared" si="6"/>
        <v>-5176</v>
      </c>
    </row>
    <row r="131" spans="1:12" ht="24.75" customHeight="1">
      <c r="A131" s="27" t="s">
        <v>355</v>
      </c>
      <c r="B131" s="58" t="s">
        <v>356</v>
      </c>
      <c r="C131" s="63">
        <v>7775</v>
      </c>
      <c r="D131" s="63">
        <v>7775</v>
      </c>
      <c r="E131" s="49">
        <f t="shared" si="8"/>
        <v>0</v>
      </c>
      <c r="F131" s="49">
        <f>G131</f>
        <v>972</v>
      </c>
      <c r="G131" s="64">
        <v>972</v>
      </c>
      <c r="H131" s="48">
        <f t="shared" si="9"/>
        <v>0</v>
      </c>
      <c r="I131" s="171">
        <f t="shared" si="10"/>
        <v>1</v>
      </c>
      <c r="J131" s="162">
        <f t="shared" si="11"/>
        <v>0.125</v>
      </c>
      <c r="K131" s="19"/>
      <c r="L131" s="19">
        <f t="shared" si="6"/>
        <v>972</v>
      </c>
    </row>
    <row r="132" spans="1:12" ht="18.75" customHeight="1">
      <c r="A132" s="27" t="s">
        <v>354</v>
      </c>
      <c r="B132" s="128" t="s">
        <v>98</v>
      </c>
      <c r="C132" s="63">
        <v>846865.8</v>
      </c>
      <c r="D132" s="63">
        <f>798930+42578.9</f>
        <v>841508.9</v>
      </c>
      <c r="E132" s="49">
        <f t="shared" si="8"/>
        <v>-5356.9</v>
      </c>
      <c r="F132" s="49">
        <f aca="true" t="shared" si="12" ref="F132:F179">G132</f>
        <v>185132</v>
      </c>
      <c r="G132" s="64">
        <v>185132</v>
      </c>
      <c r="H132" s="48">
        <f t="shared" si="9"/>
        <v>0</v>
      </c>
      <c r="I132" s="171">
        <f t="shared" si="10"/>
        <v>1</v>
      </c>
      <c r="J132" s="162">
        <f t="shared" si="11"/>
        <v>0.219</v>
      </c>
      <c r="K132" s="19">
        <v>177363</v>
      </c>
      <c r="L132" s="19">
        <f t="shared" si="6"/>
        <v>7769</v>
      </c>
    </row>
    <row r="133" spans="1:12" ht="30" customHeight="1">
      <c r="A133" s="27" t="s">
        <v>268</v>
      </c>
      <c r="B133" s="58" t="s">
        <v>357</v>
      </c>
      <c r="C133" s="63">
        <v>33118</v>
      </c>
      <c r="D133" s="63">
        <v>33118</v>
      </c>
      <c r="E133" s="49">
        <f t="shared" si="8"/>
        <v>0</v>
      </c>
      <c r="F133" s="49">
        <f t="shared" si="12"/>
        <v>5520</v>
      </c>
      <c r="G133" s="64">
        <v>5520</v>
      </c>
      <c r="H133" s="48">
        <f t="shared" si="9"/>
        <v>0</v>
      </c>
      <c r="I133" s="171">
        <f t="shared" si="10"/>
        <v>1</v>
      </c>
      <c r="J133" s="162">
        <f t="shared" si="11"/>
        <v>0.167</v>
      </c>
      <c r="K133" s="19">
        <v>4874</v>
      </c>
      <c r="L133" s="19">
        <f aca="true" t="shared" si="13" ref="L133:L196">G133-K133</f>
        <v>646</v>
      </c>
    </row>
    <row r="134" spans="1:12" ht="16.5" customHeight="1">
      <c r="A134" s="135" t="s">
        <v>99</v>
      </c>
      <c r="B134" s="136" t="s">
        <v>100</v>
      </c>
      <c r="C134" s="68">
        <f>C135+C136+C137+C138+C139+C155</f>
        <v>735353.4</v>
      </c>
      <c r="D134" s="68">
        <f>D135+D136+D137+D138+D139+D155</f>
        <v>774979.891</v>
      </c>
      <c r="E134" s="13">
        <f t="shared" si="8"/>
        <v>39626.49</v>
      </c>
      <c r="F134" s="68">
        <f>F135+F136+F137+F138+F139+F155</f>
        <v>78834.92</v>
      </c>
      <c r="G134" s="68">
        <f>G135+G136+G137+G138+G139+G155</f>
        <v>78834.918</v>
      </c>
      <c r="H134" s="103">
        <f t="shared" si="9"/>
        <v>0</v>
      </c>
      <c r="I134" s="171">
        <f t="shared" si="10"/>
        <v>1</v>
      </c>
      <c r="J134" s="162">
        <f t="shared" si="11"/>
        <v>0.107</v>
      </c>
      <c r="K134" s="118">
        <f>K135+K136+K137+K138+K139+K155</f>
        <v>131427</v>
      </c>
      <c r="L134" s="104">
        <f t="shared" si="13"/>
        <v>-52592</v>
      </c>
    </row>
    <row r="135" spans="1:12" ht="27" customHeight="1">
      <c r="A135" s="27" t="s">
        <v>494</v>
      </c>
      <c r="B135" s="58" t="s">
        <v>101</v>
      </c>
      <c r="C135" s="63">
        <v>386179</v>
      </c>
      <c r="D135" s="63">
        <f>347909+39244.3</f>
        <v>387153.3</v>
      </c>
      <c r="E135" s="49">
        <f t="shared" si="8"/>
        <v>974.3</v>
      </c>
      <c r="F135" s="49">
        <f t="shared" si="12"/>
        <v>0</v>
      </c>
      <c r="G135" s="64"/>
      <c r="H135" s="48">
        <f t="shared" si="9"/>
        <v>0</v>
      </c>
      <c r="I135" s="171"/>
      <c r="J135" s="162">
        <f t="shared" si="11"/>
        <v>0</v>
      </c>
      <c r="K135" s="44">
        <v>78975</v>
      </c>
      <c r="L135" s="19">
        <f t="shared" si="13"/>
        <v>-78975</v>
      </c>
    </row>
    <row r="136" spans="1:12" ht="24" customHeight="1">
      <c r="A136" s="27" t="s">
        <v>360</v>
      </c>
      <c r="B136" s="67" t="s">
        <v>104</v>
      </c>
      <c r="C136" s="64">
        <v>10627</v>
      </c>
      <c r="D136" s="64">
        <f>10627+663.543</f>
        <v>11290.543</v>
      </c>
      <c r="E136" s="49">
        <f t="shared" si="8"/>
        <v>663.54</v>
      </c>
      <c r="F136" s="49">
        <f t="shared" si="12"/>
        <v>2232</v>
      </c>
      <c r="G136" s="64">
        <v>2232</v>
      </c>
      <c r="H136" s="48">
        <f t="shared" si="9"/>
        <v>0</v>
      </c>
      <c r="I136" s="171">
        <f>G136/F136</f>
        <v>1</v>
      </c>
      <c r="J136" s="162">
        <f t="shared" si="11"/>
        <v>0.21</v>
      </c>
      <c r="K136" s="44">
        <v>1976</v>
      </c>
      <c r="L136" s="19">
        <f t="shared" si="13"/>
        <v>256</v>
      </c>
    </row>
    <row r="137" spans="1:12" ht="17.25" customHeight="1">
      <c r="A137" s="27" t="s">
        <v>500</v>
      </c>
      <c r="B137" s="128" t="s">
        <v>106</v>
      </c>
      <c r="C137" s="63"/>
      <c r="D137" s="63">
        <v>1321</v>
      </c>
      <c r="E137" s="49">
        <f t="shared" si="8"/>
        <v>1321</v>
      </c>
      <c r="F137" s="49">
        <f t="shared" si="12"/>
        <v>1321</v>
      </c>
      <c r="G137" s="64">
        <v>1321</v>
      </c>
      <c r="H137" s="48">
        <f t="shared" si="9"/>
        <v>0</v>
      </c>
      <c r="I137" s="171">
        <f>G137/F137</f>
        <v>1</v>
      </c>
      <c r="J137" s="162"/>
      <c r="K137" s="44">
        <v>280</v>
      </c>
      <c r="L137" s="19">
        <f t="shared" si="13"/>
        <v>1041</v>
      </c>
    </row>
    <row r="138" spans="1:12" ht="36" customHeight="1">
      <c r="A138" s="27" t="s">
        <v>359</v>
      </c>
      <c r="B138" s="66" t="s">
        <v>107</v>
      </c>
      <c r="C138" s="63">
        <v>557</v>
      </c>
      <c r="D138" s="63">
        <v>557</v>
      </c>
      <c r="E138" s="49">
        <f t="shared" si="8"/>
        <v>0</v>
      </c>
      <c r="F138" s="49">
        <f t="shared" si="12"/>
        <v>133</v>
      </c>
      <c r="G138" s="64">
        <v>133</v>
      </c>
      <c r="H138" s="48">
        <f t="shared" si="9"/>
        <v>0</v>
      </c>
      <c r="I138" s="171">
        <f>G138/F138</f>
        <v>1</v>
      </c>
      <c r="J138" s="162">
        <f t="shared" si="11"/>
        <v>0.239</v>
      </c>
      <c r="K138" s="44"/>
      <c r="L138" s="19">
        <f t="shared" si="13"/>
        <v>133</v>
      </c>
    </row>
    <row r="139" spans="1:12" ht="15.75" customHeight="1">
      <c r="A139" s="27"/>
      <c r="B139" s="152" t="s">
        <v>502</v>
      </c>
      <c r="C139" s="68">
        <f>C140+C141+C142+C143+C150+C151+C152</f>
        <v>55890.4</v>
      </c>
      <c r="D139" s="68">
        <f>D140+D141+D142+D143+D150+D151+D152</f>
        <v>117509.048</v>
      </c>
      <c r="E139" s="13">
        <f t="shared" si="8"/>
        <v>61618.65</v>
      </c>
      <c r="F139" s="13">
        <f t="shared" si="12"/>
        <v>23583.37</v>
      </c>
      <c r="G139" s="68">
        <f>G140+G141+G142+G143+G150+G151+G152</f>
        <v>23583.368</v>
      </c>
      <c r="H139" s="103">
        <f t="shared" si="9"/>
        <v>0</v>
      </c>
      <c r="I139" s="171"/>
      <c r="J139" s="162"/>
      <c r="K139" s="118">
        <f>K140+K141+K142+K143+K150+K151+K152</f>
        <v>6973</v>
      </c>
      <c r="L139" s="104">
        <f t="shared" si="13"/>
        <v>16610</v>
      </c>
    </row>
    <row r="140" spans="1:12" ht="54" customHeight="1">
      <c r="A140" s="27" t="s">
        <v>501</v>
      </c>
      <c r="B140" s="66" t="s">
        <v>103</v>
      </c>
      <c r="C140" s="64"/>
      <c r="D140" s="64">
        <v>8.648</v>
      </c>
      <c r="E140" s="64">
        <f t="shared" si="8"/>
        <v>8.648</v>
      </c>
      <c r="F140" s="64">
        <v>8.648</v>
      </c>
      <c r="G140" s="64">
        <v>8.648</v>
      </c>
      <c r="H140" s="48">
        <f t="shared" si="9"/>
        <v>0</v>
      </c>
      <c r="I140" s="171"/>
      <c r="J140" s="162"/>
      <c r="K140" s="33"/>
      <c r="L140" s="19">
        <f t="shared" si="13"/>
        <v>9</v>
      </c>
    </row>
    <row r="141" spans="1:12" ht="21.75" customHeight="1">
      <c r="A141" s="27" t="s">
        <v>382</v>
      </c>
      <c r="B141" s="133" t="s">
        <v>383</v>
      </c>
      <c r="C141" s="64"/>
      <c r="D141" s="64">
        <v>47538</v>
      </c>
      <c r="E141" s="49">
        <f t="shared" si="8"/>
        <v>47538</v>
      </c>
      <c r="F141" s="49">
        <f t="shared" si="12"/>
        <v>7924</v>
      </c>
      <c r="G141" s="64">
        <v>7924</v>
      </c>
      <c r="H141" s="48">
        <f t="shared" si="9"/>
        <v>0</v>
      </c>
      <c r="I141" s="171"/>
      <c r="J141" s="162"/>
      <c r="K141" s="33"/>
      <c r="L141" s="19">
        <f t="shared" si="13"/>
        <v>7924</v>
      </c>
    </row>
    <row r="142" spans="1:12" ht="24" customHeight="1">
      <c r="A142" s="27" t="s">
        <v>384</v>
      </c>
      <c r="B142" s="133" t="s">
        <v>482</v>
      </c>
      <c r="C142" s="64"/>
      <c r="D142" s="64">
        <v>545</v>
      </c>
      <c r="E142" s="49">
        <f t="shared" si="8"/>
        <v>545</v>
      </c>
      <c r="F142" s="49">
        <f t="shared" si="12"/>
        <v>90</v>
      </c>
      <c r="G142" s="64">
        <v>90</v>
      </c>
      <c r="H142" s="48">
        <f t="shared" si="9"/>
        <v>0</v>
      </c>
      <c r="I142" s="171"/>
      <c r="J142" s="162"/>
      <c r="K142" s="33"/>
      <c r="L142" s="19">
        <f t="shared" si="13"/>
        <v>90</v>
      </c>
    </row>
    <row r="143" spans="1:12" ht="26.25" customHeight="1">
      <c r="A143" s="27" t="s">
        <v>484</v>
      </c>
      <c r="B143" s="58" t="s">
        <v>250</v>
      </c>
      <c r="C143" s="62">
        <f>SUM(C144:C149)</f>
        <v>44736.4</v>
      </c>
      <c r="D143" s="62">
        <f>SUM(D144:D149)</f>
        <v>44736.4</v>
      </c>
      <c r="E143" s="49">
        <f t="shared" si="8"/>
        <v>0</v>
      </c>
      <c r="F143" s="49">
        <f t="shared" si="12"/>
        <v>11144.6</v>
      </c>
      <c r="G143" s="62">
        <f>SUM(G144:G149)</f>
        <v>11144.6</v>
      </c>
      <c r="H143" s="48">
        <f t="shared" si="9"/>
        <v>0</v>
      </c>
      <c r="I143" s="171"/>
      <c r="J143" s="162"/>
      <c r="K143" s="61">
        <f>SUM(K144:K149)</f>
        <v>5348</v>
      </c>
      <c r="L143" s="19">
        <f t="shared" si="13"/>
        <v>5797</v>
      </c>
    </row>
    <row r="144" spans="1:12" ht="28.5" customHeight="1">
      <c r="A144" s="27" t="s">
        <v>483</v>
      </c>
      <c r="B144" s="79" t="s">
        <v>110</v>
      </c>
      <c r="C144" s="64">
        <v>39642</v>
      </c>
      <c r="D144" s="64">
        <v>39642</v>
      </c>
      <c r="E144" s="49">
        <f t="shared" si="8"/>
        <v>0</v>
      </c>
      <c r="F144" s="49">
        <f t="shared" si="12"/>
        <v>9910</v>
      </c>
      <c r="G144" s="64">
        <v>9910</v>
      </c>
      <c r="H144" s="48">
        <f t="shared" si="9"/>
        <v>0</v>
      </c>
      <c r="I144" s="171"/>
      <c r="J144" s="162"/>
      <c r="K144" s="33">
        <v>5288</v>
      </c>
      <c r="L144" s="19">
        <f t="shared" si="13"/>
        <v>4622</v>
      </c>
    </row>
    <row r="145" spans="1:12" ht="28.5" customHeight="1">
      <c r="A145" s="27" t="s">
        <v>486</v>
      </c>
      <c r="B145" s="79" t="s">
        <v>485</v>
      </c>
      <c r="C145" s="64">
        <v>558</v>
      </c>
      <c r="D145" s="64">
        <v>558</v>
      </c>
      <c r="E145" s="49">
        <f t="shared" si="8"/>
        <v>0</v>
      </c>
      <c r="F145" s="49">
        <f t="shared" si="12"/>
        <v>94</v>
      </c>
      <c r="G145" s="64">
        <v>94</v>
      </c>
      <c r="H145" s="48">
        <f t="shared" si="9"/>
        <v>0</v>
      </c>
      <c r="I145" s="171"/>
      <c r="J145" s="162"/>
      <c r="K145" s="33">
        <v>60</v>
      </c>
      <c r="L145" s="19">
        <f t="shared" si="13"/>
        <v>34</v>
      </c>
    </row>
    <row r="146" spans="1:12" ht="41.25" customHeight="1">
      <c r="A146" s="27" t="s">
        <v>487</v>
      </c>
      <c r="B146" s="66" t="s">
        <v>127</v>
      </c>
      <c r="C146" s="64">
        <v>1</v>
      </c>
      <c r="D146" s="64">
        <v>1</v>
      </c>
      <c r="E146" s="49">
        <f t="shared" si="8"/>
        <v>0</v>
      </c>
      <c r="F146" s="49">
        <f t="shared" si="12"/>
        <v>1</v>
      </c>
      <c r="G146" s="64">
        <v>1</v>
      </c>
      <c r="H146" s="48">
        <f t="shared" si="9"/>
        <v>0</v>
      </c>
      <c r="I146" s="171"/>
      <c r="J146" s="162"/>
      <c r="K146" s="33"/>
      <c r="L146" s="19">
        <f t="shared" si="13"/>
        <v>1</v>
      </c>
    </row>
    <row r="147" spans="1:12" ht="52.5" customHeight="1">
      <c r="A147" s="27" t="s">
        <v>488</v>
      </c>
      <c r="B147" s="66" t="s">
        <v>150</v>
      </c>
      <c r="C147" s="64">
        <v>18</v>
      </c>
      <c r="D147" s="64">
        <v>18</v>
      </c>
      <c r="E147" s="49">
        <f t="shared" si="8"/>
        <v>0</v>
      </c>
      <c r="F147" s="49">
        <f t="shared" si="12"/>
        <v>12</v>
      </c>
      <c r="G147" s="64">
        <v>12</v>
      </c>
      <c r="H147" s="48">
        <f t="shared" si="9"/>
        <v>0</v>
      </c>
      <c r="I147" s="171"/>
      <c r="J147" s="162"/>
      <c r="K147" s="33"/>
      <c r="L147" s="19">
        <f t="shared" si="13"/>
        <v>12</v>
      </c>
    </row>
    <row r="148" spans="1:12" ht="50.25" customHeight="1">
      <c r="A148" s="27" t="s">
        <v>489</v>
      </c>
      <c r="B148" s="138" t="s">
        <v>125</v>
      </c>
      <c r="C148" s="64">
        <v>4449</v>
      </c>
      <c r="D148" s="64">
        <v>4449</v>
      </c>
      <c r="E148" s="49">
        <f t="shared" si="8"/>
        <v>0</v>
      </c>
      <c r="F148" s="49">
        <f t="shared" si="12"/>
        <v>1082</v>
      </c>
      <c r="G148" s="64">
        <v>1082</v>
      </c>
      <c r="H148" s="48">
        <f t="shared" si="9"/>
        <v>0</v>
      </c>
      <c r="I148" s="171"/>
      <c r="J148" s="162"/>
      <c r="K148" s="33"/>
      <c r="L148" s="19">
        <f t="shared" si="13"/>
        <v>1082</v>
      </c>
    </row>
    <row r="149" spans="1:12" ht="41.25" customHeight="1">
      <c r="A149" s="27" t="s">
        <v>490</v>
      </c>
      <c r="B149" s="66" t="s">
        <v>328</v>
      </c>
      <c r="C149" s="64">
        <v>68.4</v>
      </c>
      <c r="D149" s="64">
        <v>68.4</v>
      </c>
      <c r="E149" s="49">
        <f t="shared" si="8"/>
        <v>0</v>
      </c>
      <c r="F149" s="49">
        <f t="shared" si="12"/>
        <v>45.6</v>
      </c>
      <c r="G149" s="64">
        <v>45.6</v>
      </c>
      <c r="H149" s="48">
        <f t="shared" si="9"/>
        <v>0</v>
      </c>
      <c r="I149" s="171"/>
      <c r="J149" s="162"/>
      <c r="K149" s="33"/>
      <c r="L149" s="19">
        <f t="shared" si="13"/>
        <v>46</v>
      </c>
    </row>
    <row r="150" spans="1:12" ht="39" customHeight="1">
      <c r="A150" s="20" t="s">
        <v>243</v>
      </c>
      <c r="B150" s="66" t="s">
        <v>495</v>
      </c>
      <c r="C150" s="64"/>
      <c r="D150" s="64">
        <v>228</v>
      </c>
      <c r="E150" s="49">
        <f t="shared" si="8"/>
        <v>228</v>
      </c>
      <c r="F150" s="49">
        <f t="shared" si="12"/>
        <v>0</v>
      </c>
      <c r="G150" s="64"/>
      <c r="H150" s="48">
        <f t="shared" si="9"/>
        <v>0</v>
      </c>
      <c r="I150" s="171"/>
      <c r="J150" s="162"/>
      <c r="K150" s="33"/>
      <c r="L150" s="19">
        <f t="shared" si="13"/>
        <v>0</v>
      </c>
    </row>
    <row r="151" spans="1:12" ht="38.25" customHeight="1">
      <c r="A151" s="20" t="s">
        <v>491</v>
      </c>
      <c r="B151" s="58" t="s">
        <v>492</v>
      </c>
      <c r="C151" s="64"/>
      <c r="D151" s="64">
        <v>6014</v>
      </c>
      <c r="E151" s="49">
        <f t="shared" si="8"/>
        <v>6014</v>
      </c>
      <c r="F151" s="49">
        <f t="shared" si="12"/>
        <v>1341.12</v>
      </c>
      <c r="G151" s="64">
        <v>1341.12</v>
      </c>
      <c r="H151" s="48">
        <f t="shared" si="9"/>
        <v>0</v>
      </c>
      <c r="I151" s="171"/>
      <c r="J151" s="162"/>
      <c r="K151" s="33"/>
      <c r="L151" s="19">
        <f t="shared" si="13"/>
        <v>1341</v>
      </c>
    </row>
    <row r="152" spans="1:12" ht="37.5" customHeight="1">
      <c r="A152" s="135" t="s">
        <v>374</v>
      </c>
      <c r="B152" s="157" t="s">
        <v>373</v>
      </c>
      <c r="C152" s="62">
        <f>C153+C154</f>
        <v>11154</v>
      </c>
      <c r="D152" s="62">
        <f>D153+D154</f>
        <v>18439</v>
      </c>
      <c r="E152" s="65">
        <f>D152-C152</f>
        <v>7285</v>
      </c>
      <c r="F152" s="49">
        <f t="shared" si="12"/>
        <v>3075</v>
      </c>
      <c r="G152" s="62">
        <f>G153+G154</f>
        <v>3075</v>
      </c>
      <c r="H152" s="48">
        <f t="shared" si="9"/>
        <v>0</v>
      </c>
      <c r="I152" s="171"/>
      <c r="J152" s="162"/>
      <c r="K152" s="33">
        <f>K153+K154</f>
        <v>1625</v>
      </c>
      <c r="L152" s="19">
        <f t="shared" si="13"/>
        <v>1450</v>
      </c>
    </row>
    <row r="153" spans="1:12" ht="27" customHeight="1">
      <c r="A153" s="27" t="s">
        <v>375</v>
      </c>
      <c r="B153" s="45" t="s">
        <v>112</v>
      </c>
      <c r="C153" s="64">
        <v>8938</v>
      </c>
      <c r="D153" s="64">
        <v>15744</v>
      </c>
      <c r="E153" s="49">
        <f t="shared" si="8"/>
        <v>6806</v>
      </c>
      <c r="F153" s="49">
        <f t="shared" si="12"/>
        <v>2705</v>
      </c>
      <c r="G153" s="64">
        <f>1215+1490</f>
        <v>2705</v>
      </c>
      <c r="H153" s="48">
        <f t="shared" si="9"/>
        <v>0</v>
      </c>
      <c r="I153" s="171"/>
      <c r="J153" s="162"/>
      <c r="K153" s="33">
        <v>1462</v>
      </c>
      <c r="L153" s="19">
        <f t="shared" si="13"/>
        <v>1243</v>
      </c>
    </row>
    <row r="154" spans="1:12" ht="15" customHeight="1">
      <c r="A154" s="27" t="s">
        <v>376</v>
      </c>
      <c r="B154" s="45" t="s">
        <v>111</v>
      </c>
      <c r="C154" s="64">
        <v>2216</v>
      </c>
      <c r="D154" s="64">
        <v>2695</v>
      </c>
      <c r="E154" s="49">
        <f t="shared" si="8"/>
        <v>479</v>
      </c>
      <c r="F154" s="49">
        <f t="shared" si="12"/>
        <v>370</v>
      </c>
      <c r="G154" s="64">
        <v>370</v>
      </c>
      <c r="H154" s="48">
        <f t="shared" si="9"/>
        <v>0</v>
      </c>
      <c r="I154" s="171"/>
      <c r="J154" s="162"/>
      <c r="K154" s="33">
        <v>163</v>
      </c>
      <c r="L154" s="19">
        <f t="shared" si="13"/>
        <v>207</v>
      </c>
    </row>
    <row r="155" spans="1:12" ht="21.75" customHeight="1">
      <c r="A155" s="135" t="s">
        <v>329</v>
      </c>
      <c r="B155" s="152" t="s">
        <v>108</v>
      </c>
      <c r="C155" s="153">
        <f>C156+C161+C162+C164+C165+C166+C167</f>
        <v>282100</v>
      </c>
      <c r="D155" s="153">
        <f>D156+D161+D162+D164+D165+D166+D167+D168+D169+D170</f>
        <v>257149</v>
      </c>
      <c r="E155" s="60">
        <f>D155-C155</f>
        <v>-24951</v>
      </c>
      <c r="F155" s="60">
        <f t="shared" si="12"/>
        <v>51565.55</v>
      </c>
      <c r="G155" s="181">
        <f>G156+G161+G162+G164+G165+G166+G167+G168+G169+G170</f>
        <v>51565.55</v>
      </c>
      <c r="H155" s="22">
        <f t="shared" si="9"/>
        <v>0</v>
      </c>
      <c r="I155" s="172"/>
      <c r="J155" s="163"/>
      <c r="K155" s="85">
        <f>K156+K162+K164+K166</f>
        <v>43223</v>
      </c>
      <c r="L155" s="18">
        <f t="shared" si="13"/>
        <v>8343</v>
      </c>
    </row>
    <row r="156" spans="1:12" ht="24" customHeight="1">
      <c r="A156" s="135" t="s">
        <v>329</v>
      </c>
      <c r="B156" s="75" t="s">
        <v>114</v>
      </c>
      <c r="C156" s="76">
        <f>SUM(C158:C160)</f>
        <v>178588</v>
      </c>
      <c r="D156" s="76">
        <f>SUM(D158:D160)</f>
        <v>180142</v>
      </c>
      <c r="E156" s="49">
        <f>D156-C156</f>
        <v>1554</v>
      </c>
      <c r="F156" s="49">
        <f t="shared" si="12"/>
        <v>31557.8</v>
      </c>
      <c r="G156" s="78">
        <f>SUM(G158:G160)</f>
        <v>31557.8</v>
      </c>
      <c r="H156" s="48">
        <f t="shared" si="9"/>
        <v>0</v>
      </c>
      <c r="I156" s="172">
        <f>G156/F156</f>
        <v>1</v>
      </c>
      <c r="J156" s="163">
        <f>G156/C156</f>
        <v>0.18</v>
      </c>
      <c r="K156" s="71">
        <f>K158+K159+K160</f>
        <v>22209</v>
      </c>
      <c r="L156" s="19">
        <f t="shared" si="13"/>
        <v>9349</v>
      </c>
    </row>
    <row r="157" spans="1:12" ht="12" customHeight="1">
      <c r="A157" s="27"/>
      <c r="B157" s="79" t="s">
        <v>115</v>
      </c>
      <c r="C157" s="69"/>
      <c r="D157" s="69"/>
      <c r="E157" s="49"/>
      <c r="F157" s="49">
        <f t="shared" si="12"/>
        <v>0</v>
      </c>
      <c r="G157" s="70"/>
      <c r="H157" s="48">
        <f t="shared" si="9"/>
        <v>0</v>
      </c>
      <c r="I157" s="172"/>
      <c r="J157" s="163"/>
      <c r="K157" s="71"/>
      <c r="L157" s="19">
        <f t="shared" si="13"/>
        <v>0</v>
      </c>
    </row>
    <row r="158" spans="1:12" ht="15" customHeight="1">
      <c r="A158" s="27" t="s">
        <v>330</v>
      </c>
      <c r="B158" s="45" t="s">
        <v>116</v>
      </c>
      <c r="C158" s="69">
        <v>167397.1</v>
      </c>
      <c r="D158" s="69">
        <v>167397.1</v>
      </c>
      <c r="E158" s="49">
        <f aca="true" t="shared" si="14" ref="E158:E179">D158-C158</f>
        <v>0</v>
      </c>
      <c r="F158" s="49">
        <f t="shared" si="12"/>
        <v>29295</v>
      </c>
      <c r="G158" s="70">
        <v>29295</v>
      </c>
      <c r="H158" s="48">
        <f t="shared" si="9"/>
        <v>0</v>
      </c>
      <c r="I158" s="172">
        <f aca="true" t="shared" si="15" ref="I158:I167">G158/F158</f>
        <v>1</v>
      </c>
      <c r="J158" s="163">
        <f aca="true" t="shared" si="16" ref="J158:J167">G158/C158</f>
        <v>0.18</v>
      </c>
      <c r="K158" s="71">
        <v>20871</v>
      </c>
      <c r="L158" s="19">
        <f t="shared" si="13"/>
        <v>8424</v>
      </c>
    </row>
    <row r="159" spans="1:12" ht="14.25" customHeight="1">
      <c r="A159" s="27" t="s">
        <v>331</v>
      </c>
      <c r="B159" s="45" t="s">
        <v>117</v>
      </c>
      <c r="C159" s="69">
        <v>1357</v>
      </c>
      <c r="D159" s="69">
        <f>1357+111.6</f>
        <v>1468.6</v>
      </c>
      <c r="E159" s="49">
        <f t="shared" si="14"/>
        <v>111.6</v>
      </c>
      <c r="F159" s="49">
        <f t="shared" si="12"/>
        <v>367</v>
      </c>
      <c r="G159" s="70">
        <v>367</v>
      </c>
      <c r="H159" s="48">
        <f t="shared" si="9"/>
        <v>0</v>
      </c>
      <c r="I159" s="172">
        <f t="shared" si="15"/>
        <v>1</v>
      </c>
      <c r="J159" s="163">
        <f t="shared" si="16"/>
        <v>0.27</v>
      </c>
      <c r="K159" s="71">
        <v>176</v>
      </c>
      <c r="L159" s="19">
        <f t="shared" si="13"/>
        <v>191</v>
      </c>
    </row>
    <row r="160" spans="1:12" ht="15" customHeight="1">
      <c r="A160" s="27" t="s">
        <v>332</v>
      </c>
      <c r="B160" s="45" t="s">
        <v>118</v>
      </c>
      <c r="C160" s="69">
        <v>9833.9</v>
      </c>
      <c r="D160" s="69">
        <f>11387.9-111.6</f>
        <v>11276.3</v>
      </c>
      <c r="E160" s="49">
        <f t="shared" si="14"/>
        <v>1442.4</v>
      </c>
      <c r="F160" s="49">
        <f t="shared" si="12"/>
        <v>1895.8</v>
      </c>
      <c r="G160" s="70">
        <v>1895.8</v>
      </c>
      <c r="H160" s="48">
        <f t="shared" si="9"/>
        <v>0</v>
      </c>
      <c r="I160" s="172">
        <f t="shared" si="15"/>
        <v>1</v>
      </c>
      <c r="J160" s="163">
        <f t="shared" si="16"/>
        <v>0.19</v>
      </c>
      <c r="K160" s="71">
        <v>1162</v>
      </c>
      <c r="L160" s="19">
        <f t="shared" si="13"/>
        <v>734</v>
      </c>
    </row>
    <row r="161" spans="1:12" ht="30.75" customHeight="1">
      <c r="A161" s="27" t="s">
        <v>361</v>
      </c>
      <c r="B161" s="79" t="s">
        <v>362</v>
      </c>
      <c r="C161" s="69">
        <v>283</v>
      </c>
      <c r="D161" s="69">
        <v>283</v>
      </c>
      <c r="E161" s="49">
        <f t="shared" si="14"/>
        <v>0</v>
      </c>
      <c r="F161" s="49">
        <f t="shared" si="12"/>
        <v>30</v>
      </c>
      <c r="G161" s="70">
        <v>30</v>
      </c>
      <c r="H161" s="48">
        <f t="shared" si="9"/>
        <v>0</v>
      </c>
      <c r="I161" s="172">
        <f t="shared" si="15"/>
        <v>1</v>
      </c>
      <c r="J161" s="163">
        <f t="shared" si="16"/>
        <v>0.11</v>
      </c>
      <c r="K161" s="71"/>
      <c r="L161" s="19">
        <f t="shared" si="13"/>
        <v>30</v>
      </c>
    </row>
    <row r="162" spans="1:12" ht="31.5" customHeight="1">
      <c r="A162" s="27" t="s">
        <v>333</v>
      </c>
      <c r="B162" s="79" t="s">
        <v>120</v>
      </c>
      <c r="C162" s="69">
        <v>23199</v>
      </c>
      <c r="D162" s="69">
        <v>33030</v>
      </c>
      <c r="E162" s="49">
        <f t="shared" si="14"/>
        <v>9831</v>
      </c>
      <c r="F162" s="49">
        <f t="shared" si="12"/>
        <v>11010</v>
      </c>
      <c r="G162" s="70">
        <v>11010</v>
      </c>
      <c r="H162" s="48">
        <f t="shared" si="9"/>
        <v>0</v>
      </c>
      <c r="I162" s="172">
        <f t="shared" si="15"/>
        <v>1</v>
      </c>
      <c r="J162" s="163">
        <f t="shared" si="16"/>
        <v>0.47</v>
      </c>
      <c r="K162" s="71">
        <v>11694</v>
      </c>
      <c r="L162" s="19">
        <f t="shared" si="13"/>
        <v>-684</v>
      </c>
    </row>
    <row r="163" spans="1:12" ht="33.75" hidden="1">
      <c r="A163" s="27"/>
      <c r="B163" s="79" t="s">
        <v>122</v>
      </c>
      <c r="C163" s="69"/>
      <c r="D163" s="69"/>
      <c r="E163" s="49">
        <f t="shared" si="14"/>
        <v>0</v>
      </c>
      <c r="F163" s="49">
        <f t="shared" si="12"/>
        <v>0</v>
      </c>
      <c r="G163" s="70"/>
      <c r="H163" s="48">
        <f t="shared" si="9"/>
        <v>0</v>
      </c>
      <c r="I163" s="172"/>
      <c r="J163" s="163"/>
      <c r="K163" s="71"/>
      <c r="L163" s="19">
        <f t="shared" si="13"/>
        <v>0</v>
      </c>
    </row>
    <row r="164" spans="1:12" ht="24" customHeight="1">
      <c r="A164" s="27" t="s">
        <v>334</v>
      </c>
      <c r="B164" s="79" t="s">
        <v>124</v>
      </c>
      <c r="C164" s="69">
        <v>47538</v>
      </c>
      <c r="D164" s="69"/>
      <c r="E164" s="49">
        <f t="shared" si="14"/>
        <v>-47538</v>
      </c>
      <c r="F164" s="49">
        <f t="shared" si="12"/>
        <v>0</v>
      </c>
      <c r="G164" s="70"/>
      <c r="H164" s="48">
        <f t="shared" si="9"/>
        <v>0</v>
      </c>
      <c r="I164" s="172"/>
      <c r="J164" s="163">
        <f t="shared" si="16"/>
        <v>0</v>
      </c>
      <c r="K164" s="71">
        <v>9040</v>
      </c>
      <c r="L164" s="19">
        <f t="shared" si="13"/>
        <v>-9040</v>
      </c>
    </row>
    <row r="165" spans="1:12" ht="24" customHeight="1">
      <c r="A165" s="27" t="s">
        <v>335</v>
      </c>
      <c r="B165" s="79" t="s">
        <v>336</v>
      </c>
      <c r="C165" s="69">
        <v>545</v>
      </c>
      <c r="D165" s="69"/>
      <c r="E165" s="49">
        <f t="shared" si="14"/>
        <v>-545</v>
      </c>
      <c r="F165" s="49">
        <f t="shared" si="12"/>
        <v>0</v>
      </c>
      <c r="G165" s="70"/>
      <c r="H165" s="48">
        <f t="shared" si="9"/>
        <v>0</v>
      </c>
      <c r="I165" s="172"/>
      <c r="J165" s="163">
        <f t="shared" si="16"/>
        <v>0</v>
      </c>
      <c r="K165" s="71"/>
      <c r="L165" s="19">
        <f t="shared" si="13"/>
        <v>0</v>
      </c>
    </row>
    <row r="166" spans="1:12" ht="33" customHeight="1">
      <c r="A166" s="27" t="s">
        <v>346</v>
      </c>
      <c r="B166" s="79" t="s">
        <v>493</v>
      </c>
      <c r="C166" s="69">
        <v>768</v>
      </c>
      <c r="D166" s="69">
        <v>768</v>
      </c>
      <c r="E166" s="49">
        <f t="shared" si="14"/>
        <v>0</v>
      </c>
      <c r="F166" s="49">
        <f t="shared" si="12"/>
        <v>230</v>
      </c>
      <c r="G166" s="70">
        <v>230</v>
      </c>
      <c r="H166" s="48">
        <f t="shared" si="9"/>
        <v>0</v>
      </c>
      <c r="I166" s="172">
        <f t="shared" si="15"/>
        <v>1</v>
      </c>
      <c r="J166" s="163">
        <f t="shared" si="16"/>
        <v>0.3</v>
      </c>
      <c r="K166" s="71">
        <v>280</v>
      </c>
      <c r="L166" s="19">
        <f t="shared" si="13"/>
        <v>-50</v>
      </c>
    </row>
    <row r="167" spans="1:12" ht="33.75" customHeight="1">
      <c r="A167" s="27" t="s">
        <v>348</v>
      </c>
      <c r="B167" s="79" t="s">
        <v>349</v>
      </c>
      <c r="C167" s="69">
        <v>31179</v>
      </c>
      <c r="D167" s="69">
        <v>31179</v>
      </c>
      <c r="E167" s="49">
        <f t="shared" si="14"/>
        <v>0</v>
      </c>
      <c r="F167" s="49">
        <f t="shared" si="12"/>
        <v>7795</v>
      </c>
      <c r="G167" s="70">
        <v>7795</v>
      </c>
      <c r="H167" s="48">
        <f t="shared" si="9"/>
        <v>0</v>
      </c>
      <c r="I167" s="172">
        <f t="shared" si="15"/>
        <v>1</v>
      </c>
      <c r="J167" s="163">
        <f t="shared" si="16"/>
        <v>0.25</v>
      </c>
      <c r="K167" s="71"/>
      <c r="L167" s="19">
        <f t="shared" si="13"/>
        <v>7795</v>
      </c>
    </row>
    <row r="168" spans="1:12" ht="33.75" customHeight="1">
      <c r="A168" s="27" t="s">
        <v>244</v>
      </c>
      <c r="B168" s="79" t="s">
        <v>496</v>
      </c>
      <c r="C168" s="69"/>
      <c r="D168" s="69">
        <v>10000</v>
      </c>
      <c r="E168" s="49">
        <f t="shared" si="14"/>
        <v>10000</v>
      </c>
      <c r="F168" s="49">
        <f t="shared" si="12"/>
        <v>0</v>
      </c>
      <c r="G168" s="70"/>
      <c r="H168" s="48">
        <f t="shared" si="9"/>
        <v>0</v>
      </c>
      <c r="I168" s="172"/>
      <c r="J168" s="163"/>
      <c r="K168" s="71"/>
      <c r="L168" s="19">
        <f t="shared" si="13"/>
        <v>0</v>
      </c>
    </row>
    <row r="169" spans="1:12" ht="29.25" customHeight="1">
      <c r="A169" s="27" t="s">
        <v>245</v>
      </c>
      <c r="B169" s="79" t="s">
        <v>498</v>
      </c>
      <c r="C169" s="69"/>
      <c r="D169" s="69">
        <v>490</v>
      </c>
      <c r="E169" s="49">
        <f t="shared" si="14"/>
        <v>490</v>
      </c>
      <c r="F169" s="49">
        <f t="shared" si="12"/>
        <v>0</v>
      </c>
      <c r="G169" s="70"/>
      <c r="H169" s="48">
        <f t="shared" si="9"/>
        <v>0</v>
      </c>
      <c r="I169" s="172"/>
      <c r="J169" s="163"/>
      <c r="K169" s="71"/>
      <c r="L169" s="19">
        <f t="shared" si="13"/>
        <v>0</v>
      </c>
    </row>
    <row r="170" spans="1:12" ht="29.25" customHeight="1">
      <c r="A170" s="27" t="s">
        <v>246</v>
      </c>
      <c r="B170" s="79" t="s">
        <v>499</v>
      </c>
      <c r="C170" s="69"/>
      <c r="D170" s="69">
        <v>1257</v>
      </c>
      <c r="E170" s="49">
        <f t="shared" si="14"/>
        <v>1257</v>
      </c>
      <c r="F170" s="49">
        <f t="shared" si="12"/>
        <v>942.75</v>
      </c>
      <c r="G170" s="70">
        <v>942.75</v>
      </c>
      <c r="H170" s="48">
        <f t="shared" si="9"/>
        <v>0</v>
      </c>
      <c r="I170" s="172"/>
      <c r="J170" s="163"/>
      <c r="K170" s="71"/>
      <c r="L170" s="19">
        <f t="shared" si="13"/>
        <v>943</v>
      </c>
    </row>
    <row r="171" spans="1:12" ht="24" customHeight="1">
      <c r="A171" s="27" t="s">
        <v>186</v>
      </c>
      <c r="B171" s="154" t="s">
        <v>371</v>
      </c>
      <c r="C171" s="155">
        <f>C178+C179</f>
        <v>19863</v>
      </c>
      <c r="D171" s="155">
        <f>D172+D177+D178</f>
        <v>19967</v>
      </c>
      <c r="E171" s="13">
        <f t="shared" si="14"/>
        <v>104</v>
      </c>
      <c r="F171" s="155">
        <f>F172+F177+F178</f>
        <v>4841</v>
      </c>
      <c r="G171" s="182">
        <f>G172+G177+G178</f>
        <v>4841</v>
      </c>
      <c r="H171" s="48">
        <f t="shared" si="9"/>
        <v>0</v>
      </c>
      <c r="I171" s="172"/>
      <c r="J171" s="163"/>
      <c r="K171" s="71"/>
      <c r="L171" s="19">
        <f t="shared" si="13"/>
        <v>4841</v>
      </c>
    </row>
    <row r="172" spans="1:12" ht="30" customHeight="1">
      <c r="A172" s="27" t="s">
        <v>364</v>
      </c>
      <c r="B172" s="66" t="s">
        <v>363</v>
      </c>
      <c r="C172" s="72"/>
      <c r="D172" s="72">
        <v>500</v>
      </c>
      <c r="E172" s="49">
        <f t="shared" si="14"/>
        <v>500</v>
      </c>
      <c r="F172" s="49">
        <f t="shared" si="12"/>
        <v>0</v>
      </c>
      <c r="G172" s="70"/>
      <c r="H172" s="48">
        <f t="shared" si="9"/>
        <v>0</v>
      </c>
      <c r="I172" s="172"/>
      <c r="J172" s="163"/>
      <c r="K172" s="71"/>
      <c r="L172" s="19">
        <f t="shared" si="13"/>
        <v>0</v>
      </c>
    </row>
    <row r="173" spans="1:12" ht="48.75" customHeight="1" hidden="1">
      <c r="A173" s="27" t="s">
        <v>151</v>
      </c>
      <c r="B173" s="66" t="s">
        <v>152</v>
      </c>
      <c r="C173" s="72"/>
      <c r="D173" s="72"/>
      <c r="E173" s="49">
        <f t="shared" si="14"/>
        <v>0</v>
      </c>
      <c r="F173" s="49">
        <f t="shared" si="12"/>
        <v>0</v>
      </c>
      <c r="G173" s="70"/>
      <c r="H173" s="48">
        <f t="shared" si="9"/>
        <v>0</v>
      </c>
      <c r="I173" s="172" t="e">
        <f>G173/F173</f>
        <v>#DIV/0!</v>
      </c>
      <c r="J173" s="163" t="e">
        <f>G173/C173</f>
        <v>#DIV/0!</v>
      </c>
      <c r="K173" s="71"/>
      <c r="L173" s="19">
        <f t="shared" si="13"/>
        <v>0</v>
      </c>
    </row>
    <row r="174" spans="1:12" ht="24" customHeight="1" hidden="1">
      <c r="A174" s="27" t="s">
        <v>153</v>
      </c>
      <c r="B174" s="66" t="s">
        <v>180</v>
      </c>
      <c r="C174" s="72"/>
      <c r="D174" s="72"/>
      <c r="E174" s="49">
        <f t="shared" si="14"/>
        <v>0</v>
      </c>
      <c r="F174" s="49">
        <f t="shared" si="12"/>
        <v>0</v>
      </c>
      <c r="G174" s="70"/>
      <c r="H174" s="48">
        <f t="shared" si="9"/>
        <v>0</v>
      </c>
      <c r="I174" s="172" t="e">
        <f>G174/F174</f>
        <v>#DIV/0!</v>
      </c>
      <c r="J174" s="163" t="e">
        <f>G174/C174</f>
        <v>#DIV/0!</v>
      </c>
      <c r="K174" s="71"/>
      <c r="L174" s="19">
        <f t="shared" si="13"/>
        <v>0</v>
      </c>
    </row>
    <row r="175" spans="1:12" ht="24" customHeight="1" hidden="1">
      <c r="A175" s="27" t="s">
        <v>183</v>
      </c>
      <c r="B175" s="66" t="s">
        <v>184</v>
      </c>
      <c r="C175" s="72"/>
      <c r="D175" s="72"/>
      <c r="E175" s="49">
        <f t="shared" si="14"/>
        <v>0</v>
      </c>
      <c r="F175" s="49">
        <f t="shared" si="12"/>
        <v>0</v>
      </c>
      <c r="G175" s="70"/>
      <c r="H175" s="48">
        <f t="shared" si="9"/>
        <v>0</v>
      </c>
      <c r="I175" s="172" t="e">
        <f>G175/F175</f>
        <v>#DIV/0!</v>
      </c>
      <c r="J175" s="163" t="e">
        <f>G175/C175</f>
        <v>#DIV/0!</v>
      </c>
      <c r="K175" s="71"/>
      <c r="L175" s="19">
        <f t="shared" si="13"/>
        <v>0</v>
      </c>
    </row>
    <row r="176" spans="1:12" ht="39" customHeight="1" hidden="1">
      <c r="A176" s="27" t="s">
        <v>185</v>
      </c>
      <c r="B176" s="66" t="s">
        <v>107</v>
      </c>
      <c r="C176" s="77">
        <v>0</v>
      </c>
      <c r="D176" s="77">
        <v>0</v>
      </c>
      <c r="E176" s="49">
        <f t="shared" si="14"/>
        <v>0</v>
      </c>
      <c r="F176" s="49">
        <f t="shared" si="12"/>
        <v>0</v>
      </c>
      <c r="G176" s="70">
        <v>0</v>
      </c>
      <c r="H176" s="48">
        <f t="shared" si="9"/>
        <v>0</v>
      </c>
      <c r="I176" s="172"/>
      <c r="J176" s="163"/>
      <c r="K176" s="71"/>
      <c r="L176" s="19">
        <f t="shared" si="13"/>
        <v>0</v>
      </c>
    </row>
    <row r="177" spans="1:12" ht="39" customHeight="1">
      <c r="A177" s="81" t="s">
        <v>249</v>
      </c>
      <c r="B177" s="183" t="s">
        <v>497</v>
      </c>
      <c r="C177" s="77"/>
      <c r="D177" s="72">
        <v>104</v>
      </c>
      <c r="E177" s="49">
        <f t="shared" si="14"/>
        <v>104</v>
      </c>
      <c r="F177" s="49">
        <f t="shared" si="12"/>
        <v>0</v>
      </c>
      <c r="G177" s="70"/>
      <c r="H177" s="48">
        <f t="shared" si="9"/>
        <v>0</v>
      </c>
      <c r="I177" s="172"/>
      <c r="J177" s="163"/>
      <c r="K177" s="71"/>
      <c r="L177" s="19">
        <f t="shared" si="13"/>
        <v>0</v>
      </c>
    </row>
    <row r="178" spans="1:12" ht="20.25" customHeight="1">
      <c r="A178" s="81" t="s">
        <v>247</v>
      </c>
      <c r="B178" s="66" t="s">
        <v>195</v>
      </c>
      <c r="C178" s="72">
        <v>19363</v>
      </c>
      <c r="D178" s="72">
        <v>19363</v>
      </c>
      <c r="E178" s="49">
        <f t="shared" si="14"/>
        <v>0</v>
      </c>
      <c r="F178" s="49">
        <f t="shared" si="12"/>
        <v>4841</v>
      </c>
      <c r="G178" s="70">
        <v>4841</v>
      </c>
      <c r="H178" s="48">
        <f t="shared" si="9"/>
        <v>0</v>
      </c>
      <c r="I178" s="172">
        <f>G178/F178</f>
        <v>1</v>
      </c>
      <c r="J178" s="163">
        <f>G178/C178</f>
        <v>0.25</v>
      </c>
      <c r="K178" s="71"/>
      <c r="L178" s="19">
        <f t="shared" si="13"/>
        <v>4841</v>
      </c>
    </row>
    <row r="179" spans="1:12" ht="34.5" customHeight="1">
      <c r="A179" s="81" t="s">
        <v>248</v>
      </c>
      <c r="B179" s="66" t="s">
        <v>363</v>
      </c>
      <c r="C179" s="72">
        <v>500</v>
      </c>
      <c r="D179" s="72"/>
      <c r="E179" s="49">
        <f t="shared" si="14"/>
        <v>-500</v>
      </c>
      <c r="F179" s="49">
        <f t="shared" si="12"/>
        <v>0</v>
      </c>
      <c r="G179" s="70"/>
      <c r="H179" s="48">
        <f t="shared" si="9"/>
        <v>0</v>
      </c>
      <c r="I179" s="172"/>
      <c r="J179" s="163">
        <f>G179/C179</f>
        <v>0</v>
      </c>
      <c r="K179" s="71"/>
      <c r="L179" s="19">
        <f t="shared" si="13"/>
        <v>0</v>
      </c>
    </row>
    <row r="180" spans="1:12" ht="26.25" customHeight="1">
      <c r="A180" s="20" t="s">
        <v>202</v>
      </c>
      <c r="B180" s="51" t="s">
        <v>203</v>
      </c>
      <c r="C180" s="82">
        <f>C181+C187</f>
        <v>101707.6</v>
      </c>
      <c r="D180" s="82"/>
      <c r="E180" s="82"/>
      <c r="F180" s="82">
        <f>F181+F187</f>
        <v>13265</v>
      </c>
      <c r="G180" s="82">
        <f>G181+G187</f>
        <v>10180.21</v>
      </c>
      <c r="H180" s="22">
        <f t="shared" si="9"/>
        <v>-3084.8</v>
      </c>
      <c r="I180" s="170">
        <f>G180/F180</f>
        <v>0.767</v>
      </c>
      <c r="J180" s="161">
        <f>G180/C180</f>
        <v>0.1</v>
      </c>
      <c r="K180" s="83">
        <f>K181+K187</f>
        <v>7267</v>
      </c>
      <c r="L180" s="18">
        <f t="shared" si="13"/>
        <v>2913</v>
      </c>
    </row>
    <row r="181" spans="1:12" ht="13.5" customHeight="1">
      <c r="A181" s="27" t="s">
        <v>204</v>
      </c>
      <c r="B181" s="45" t="s">
        <v>205</v>
      </c>
      <c r="C181" s="76">
        <f>C183+C186</f>
        <v>95531.6</v>
      </c>
      <c r="D181" s="76"/>
      <c r="E181" s="76"/>
      <c r="F181" s="76">
        <f>F183+F186</f>
        <v>12765</v>
      </c>
      <c r="G181" s="77">
        <f>G183+G186</f>
        <v>9937.33</v>
      </c>
      <c r="H181" s="48">
        <f t="shared" si="9"/>
        <v>-2827.7</v>
      </c>
      <c r="I181" s="171">
        <f>G181/F181</f>
        <v>0.778</v>
      </c>
      <c r="J181" s="162">
        <f>G181/C181</f>
        <v>0.104</v>
      </c>
      <c r="K181" s="84">
        <f>K183+K186</f>
        <v>5908</v>
      </c>
      <c r="L181" s="19">
        <f t="shared" si="13"/>
        <v>4029</v>
      </c>
    </row>
    <row r="182" spans="1:12" ht="13.5" customHeight="1" hidden="1">
      <c r="A182" s="139"/>
      <c r="B182" s="45"/>
      <c r="C182" s="76"/>
      <c r="D182" s="76"/>
      <c r="E182" s="76"/>
      <c r="F182" s="76"/>
      <c r="G182" s="77"/>
      <c r="H182" s="48">
        <f t="shared" si="9"/>
        <v>0</v>
      </c>
      <c r="I182" s="171"/>
      <c r="J182" s="162"/>
      <c r="K182" s="83"/>
      <c r="L182" s="19">
        <f t="shared" si="13"/>
        <v>0</v>
      </c>
    </row>
    <row r="183" spans="1:12" ht="33" customHeight="1">
      <c r="A183" s="81" t="s">
        <v>206</v>
      </c>
      <c r="B183" s="66" t="s">
        <v>207</v>
      </c>
      <c r="C183" s="69">
        <f>C184+C185</f>
        <v>95531.6</v>
      </c>
      <c r="D183" s="69"/>
      <c r="E183" s="69"/>
      <c r="F183" s="72">
        <f>SUM(F184:F185)</f>
        <v>12758</v>
      </c>
      <c r="G183" s="72">
        <f>SUM(G184:G185)</f>
        <v>9931.17</v>
      </c>
      <c r="H183" s="48">
        <f t="shared" si="9"/>
        <v>-2826.8</v>
      </c>
      <c r="I183" s="171">
        <f>G183/F183</f>
        <v>0.778</v>
      </c>
      <c r="J183" s="162">
        <f>G183/C183</f>
        <v>0.104</v>
      </c>
      <c r="K183" s="86">
        <f>K184+K185</f>
        <v>5908</v>
      </c>
      <c r="L183" s="19">
        <f t="shared" si="13"/>
        <v>4023</v>
      </c>
    </row>
    <row r="184" spans="1:12" ht="15.75" customHeight="1">
      <c r="A184" s="81" t="s">
        <v>208</v>
      </c>
      <c r="B184" s="66" t="s">
        <v>209</v>
      </c>
      <c r="C184" s="69">
        <v>10369.4</v>
      </c>
      <c r="D184" s="69"/>
      <c r="E184" s="69"/>
      <c r="F184" s="69"/>
      <c r="G184" s="72">
        <v>13.96</v>
      </c>
      <c r="H184" s="48">
        <f t="shared" si="9"/>
        <v>14</v>
      </c>
      <c r="I184" s="171"/>
      <c r="J184" s="162">
        <f>G184/C184</f>
        <v>0.001</v>
      </c>
      <c r="K184" s="86"/>
      <c r="L184" s="19">
        <f t="shared" si="13"/>
        <v>14</v>
      </c>
    </row>
    <row r="185" spans="1:12" ht="15.75" customHeight="1">
      <c r="A185" s="81" t="s">
        <v>210</v>
      </c>
      <c r="B185" s="66" t="s">
        <v>211</v>
      </c>
      <c r="C185" s="69">
        <v>85162.2</v>
      </c>
      <c r="D185" s="69"/>
      <c r="E185" s="69"/>
      <c r="F185" s="69">
        <v>12758</v>
      </c>
      <c r="G185" s="72">
        <v>9917.21</v>
      </c>
      <c r="H185" s="48">
        <f t="shared" si="9"/>
        <v>-2840.8</v>
      </c>
      <c r="I185" s="171">
        <f>G185/F185</f>
        <v>0.777</v>
      </c>
      <c r="J185" s="162">
        <f>G185/C185</f>
        <v>0.116</v>
      </c>
      <c r="K185" s="86">
        <v>5908</v>
      </c>
      <c r="L185" s="19">
        <f t="shared" si="13"/>
        <v>4009</v>
      </c>
    </row>
    <row r="186" spans="1:12" ht="23.25" customHeight="1">
      <c r="A186" s="105" t="s">
        <v>212</v>
      </c>
      <c r="B186" s="79" t="s">
        <v>213</v>
      </c>
      <c r="C186" s="69"/>
      <c r="D186" s="69"/>
      <c r="E186" s="69"/>
      <c r="F186" s="69">
        <v>7</v>
      </c>
      <c r="G186" s="72">
        <v>6.16</v>
      </c>
      <c r="H186" s="48">
        <f t="shared" si="9"/>
        <v>-0.8</v>
      </c>
      <c r="I186" s="171">
        <f>G186/F186</f>
        <v>0.88</v>
      </c>
      <c r="J186" s="162"/>
      <c r="K186" s="86"/>
      <c r="L186" s="19">
        <f t="shared" si="13"/>
        <v>6</v>
      </c>
    </row>
    <row r="187" spans="1:12" ht="24.75" customHeight="1">
      <c r="A187" s="27" t="s">
        <v>214</v>
      </c>
      <c r="B187" s="45" t="s">
        <v>215</v>
      </c>
      <c r="C187" s="77">
        <f>C189+C190</f>
        <v>6176</v>
      </c>
      <c r="D187" s="77"/>
      <c r="E187" s="77"/>
      <c r="F187" s="77">
        <f>F188+F190</f>
        <v>500</v>
      </c>
      <c r="G187" s="77">
        <f>G189+G190</f>
        <v>242.88</v>
      </c>
      <c r="H187" s="48">
        <f t="shared" si="9"/>
        <v>-257.1</v>
      </c>
      <c r="I187" s="171">
        <f>G187/F187</f>
        <v>0.486</v>
      </c>
      <c r="J187" s="162">
        <f>G187/C187</f>
        <v>0.039</v>
      </c>
      <c r="K187" s="84">
        <f>K188+K190</f>
        <v>1359</v>
      </c>
      <c r="L187" s="19">
        <f t="shared" si="13"/>
        <v>-1116</v>
      </c>
    </row>
    <row r="188" spans="1:12" ht="22.5" customHeight="1">
      <c r="A188" s="105" t="s">
        <v>216</v>
      </c>
      <c r="B188" s="79" t="s">
        <v>220</v>
      </c>
      <c r="C188" s="69"/>
      <c r="D188" s="69"/>
      <c r="E188" s="69"/>
      <c r="F188" s="69"/>
      <c r="G188" s="72"/>
      <c r="H188" s="48">
        <f t="shared" si="9"/>
        <v>0</v>
      </c>
      <c r="I188" s="171"/>
      <c r="J188" s="162"/>
      <c r="K188" s="86">
        <v>188</v>
      </c>
      <c r="L188" s="19">
        <f t="shared" si="13"/>
        <v>-188</v>
      </c>
    </row>
    <row r="189" spans="1:12" ht="30" customHeight="1">
      <c r="A189" s="81" t="s">
        <v>221</v>
      </c>
      <c r="B189" s="66" t="s">
        <v>222</v>
      </c>
      <c r="C189" s="69"/>
      <c r="D189" s="69"/>
      <c r="E189" s="69"/>
      <c r="F189" s="72">
        <f>F190+F191+F192</f>
        <v>1000</v>
      </c>
      <c r="G189" s="72">
        <f>G190+G191+G192</f>
        <v>242.88</v>
      </c>
      <c r="H189" s="48">
        <f t="shared" si="9"/>
        <v>-757.1</v>
      </c>
      <c r="I189" s="171"/>
      <c r="J189" s="162"/>
      <c r="K189" s="86"/>
      <c r="L189" s="19">
        <f t="shared" si="13"/>
        <v>243</v>
      </c>
    </row>
    <row r="190" spans="1:12" ht="33.75" customHeight="1">
      <c r="A190" s="81" t="s">
        <v>223</v>
      </c>
      <c r="B190" s="66" t="s">
        <v>224</v>
      </c>
      <c r="C190" s="72">
        <f>C191+C192</f>
        <v>6176</v>
      </c>
      <c r="D190" s="72"/>
      <c r="E190" s="72"/>
      <c r="F190" s="72">
        <f>F191+F192</f>
        <v>500</v>
      </c>
      <c r="G190" s="72"/>
      <c r="H190" s="48">
        <f t="shared" si="9"/>
        <v>-500</v>
      </c>
      <c r="I190" s="173">
        <f aca="true" t="shared" si="17" ref="I190:I195">G190/F190</f>
        <v>0</v>
      </c>
      <c r="J190" s="164">
        <f>G190/C190</f>
        <v>0</v>
      </c>
      <c r="K190" s="86">
        <f>K192</f>
        <v>1171</v>
      </c>
      <c r="L190" s="19">
        <f t="shared" si="13"/>
        <v>-1171</v>
      </c>
    </row>
    <row r="191" spans="1:12" ht="15" customHeight="1">
      <c r="A191" s="81" t="s">
        <v>225</v>
      </c>
      <c r="B191" s="66" t="s">
        <v>226</v>
      </c>
      <c r="C191" s="72">
        <v>2699.8</v>
      </c>
      <c r="D191" s="72"/>
      <c r="E191" s="72"/>
      <c r="F191" s="72"/>
      <c r="G191" s="72"/>
      <c r="H191" s="48">
        <f t="shared" si="9"/>
        <v>0</v>
      </c>
      <c r="I191" s="173"/>
      <c r="J191" s="164">
        <f>G191/C191</f>
        <v>0</v>
      </c>
      <c r="K191" s="88">
        <v>0</v>
      </c>
      <c r="L191" s="19">
        <f t="shared" si="13"/>
        <v>0</v>
      </c>
    </row>
    <row r="192" spans="1:12" ht="14.25" customHeight="1">
      <c r="A192" s="89" t="s">
        <v>227</v>
      </c>
      <c r="B192" s="90" t="s">
        <v>228</v>
      </c>
      <c r="C192" s="91">
        <v>3476.2</v>
      </c>
      <c r="D192" s="91"/>
      <c r="E192" s="91"/>
      <c r="F192" s="91">
        <v>500</v>
      </c>
      <c r="G192" s="91">
        <v>242.88</v>
      </c>
      <c r="H192" s="114">
        <f aca="true" t="shared" si="18" ref="H192:H198">G192-F192</f>
        <v>-257.1</v>
      </c>
      <c r="I192" s="174">
        <f t="shared" si="17"/>
        <v>0.486</v>
      </c>
      <c r="J192" s="165">
        <f>G192/C192</f>
        <v>0.07</v>
      </c>
      <c r="K192" s="93">
        <v>1171</v>
      </c>
      <c r="L192" s="94">
        <f t="shared" si="13"/>
        <v>-928</v>
      </c>
    </row>
    <row r="193" spans="1:12" ht="21.75" customHeight="1">
      <c r="A193" s="140"/>
      <c r="B193" s="141" t="s">
        <v>229</v>
      </c>
      <c r="C193" s="60">
        <f>C5+C128+C180</f>
        <v>2274887.8</v>
      </c>
      <c r="D193" s="59">
        <f>D5+D128+D180+C180+C5</f>
        <v>2309261.391</v>
      </c>
      <c r="E193" s="60">
        <f>D193-C193</f>
        <v>34373.59</v>
      </c>
      <c r="F193" s="60">
        <f>F5+F128+F180</f>
        <v>368415.42</v>
      </c>
      <c r="G193" s="60">
        <f>G5+G128+G180</f>
        <v>365256.48</v>
      </c>
      <c r="H193" s="22">
        <f t="shared" si="18"/>
        <v>-3158.9</v>
      </c>
      <c r="I193" s="16">
        <f t="shared" si="17"/>
        <v>0.991</v>
      </c>
      <c r="J193" s="166">
        <f>G193/D193</f>
        <v>0.1582</v>
      </c>
      <c r="K193" s="18">
        <f>K5+K128+K180</f>
        <v>376319</v>
      </c>
      <c r="L193" s="18">
        <f t="shared" si="13"/>
        <v>-11063</v>
      </c>
    </row>
    <row r="194" spans="1:12" ht="12.75" customHeight="1">
      <c r="A194" s="140"/>
      <c r="B194" s="134" t="s">
        <v>230</v>
      </c>
      <c r="C194" s="24">
        <f>C5+C180</f>
        <v>631912.6</v>
      </c>
      <c r="D194" s="24">
        <f>C194</f>
        <v>631912.6</v>
      </c>
      <c r="E194" s="60">
        <f>D194-C194</f>
        <v>0</v>
      </c>
      <c r="F194" s="24">
        <f>F5+F180</f>
        <v>93115.5</v>
      </c>
      <c r="G194" s="24">
        <f>G5+G180</f>
        <v>89956.56</v>
      </c>
      <c r="H194" s="22">
        <f t="shared" si="18"/>
        <v>-3158.9</v>
      </c>
      <c r="I194" s="16">
        <f t="shared" si="17"/>
        <v>0.966</v>
      </c>
      <c r="J194" s="166">
        <f>G194/D194</f>
        <v>0.1424</v>
      </c>
      <c r="K194" s="18">
        <f>K5+K180</f>
        <v>57479</v>
      </c>
      <c r="L194" s="18">
        <f t="shared" si="13"/>
        <v>32478</v>
      </c>
    </row>
    <row r="195" spans="1:12" ht="21" customHeight="1">
      <c r="A195" s="142"/>
      <c r="B195" s="109" t="s">
        <v>231</v>
      </c>
      <c r="C195" s="24">
        <f>C5</f>
        <v>530205</v>
      </c>
      <c r="D195" s="24">
        <f>C195</f>
        <v>530205</v>
      </c>
      <c r="E195" s="60">
        <f>D195-C195</f>
        <v>0</v>
      </c>
      <c r="F195" s="24">
        <f>F5</f>
        <v>79850.5</v>
      </c>
      <c r="G195" s="24">
        <f>G5</f>
        <v>79776.35</v>
      </c>
      <c r="H195" s="22">
        <f t="shared" si="18"/>
        <v>-74.1</v>
      </c>
      <c r="I195" s="16">
        <f t="shared" si="17"/>
        <v>0.999</v>
      </c>
      <c r="J195" s="166">
        <f>G195/D195</f>
        <v>0.1505</v>
      </c>
      <c r="K195" s="18">
        <f>K5</f>
        <v>50212</v>
      </c>
      <c r="L195" s="18">
        <f t="shared" si="13"/>
        <v>29564</v>
      </c>
    </row>
    <row r="196" spans="1:12" ht="13.5" customHeight="1">
      <c r="A196" s="27" t="s">
        <v>232</v>
      </c>
      <c r="B196" s="143" t="s">
        <v>233</v>
      </c>
      <c r="C196" s="95"/>
      <c r="D196" s="95"/>
      <c r="E196" s="95"/>
      <c r="F196" s="95"/>
      <c r="G196" s="32"/>
      <c r="H196" s="48">
        <f t="shared" si="18"/>
        <v>0</v>
      </c>
      <c r="K196" s="31"/>
      <c r="L196" s="19">
        <f t="shared" si="13"/>
        <v>0</v>
      </c>
    </row>
    <row r="197" spans="1:12" ht="14.25" customHeight="1">
      <c r="A197" s="27" t="s">
        <v>234</v>
      </c>
      <c r="B197" s="143" t="s">
        <v>235</v>
      </c>
      <c r="C197" s="95"/>
      <c r="D197" s="95"/>
      <c r="E197" s="95"/>
      <c r="F197" s="95"/>
      <c r="G197" s="32">
        <v>102.4</v>
      </c>
      <c r="H197" s="48">
        <f t="shared" si="18"/>
        <v>102.4</v>
      </c>
      <c r="K197" s="31">
        <v>9</v>
      </c>
      <c r="L197" s="19">
        <f>G197-K197</f>
        <v>93</v>
      </c>
    </row>
    <row r="198" spans="1:12" ht="12.75">
      <c r="A198" s="140"/>
      <c r="B198" s="144" t="s">
        <v>236</v>
      </c>
      <c r="C198" s="96"/>
      <c r="D198" s="96"/>
      <c r="E198" s="96"/>
      <c r="F198" s="96"/>
      <c r="G198" s="24">
        <f>SUM(G196:G197)</f>
        <v>102.4</v>
      </c>
      <c r="H198" s="48">
        <f t="shared" si="18"/>
        <v>102.4</v>
      </c>
      <c r="I198" s="97"/>
      <c r="J198" s="168"/>
      <c r="K198" s="15">
        <f>K197</f>
        <v>9</v>
      </c>
      <c r="L198" s="19">
        <f>G198-K198</f>
        <v>93</v>
      </c>
    </row>
    <row r="199" spans="1:12" ht="13.5" customHeight="1">
      <c r="A199" s="145"/>
      <c r="B199" s="146"/>
      <c r="C199" s="95"/>
      <c r="D199" s="95"/>
      <c r="E199" s="95"/>
      <c r="F199" s="95"/>
      <c r="G199" s="98"/>
      <c r="H199" s="95"/>
      <c r="L199" s="19">
        <f>G199-K199</f>
        <v>0</v>
      </c>
    </row>
    <row r="200" spans="1:12" ht="12.75">
      <c r="A200" s="175" t="s">
        <v>254</v>
      </c>
      <c r="B200" s="148"/>
      <c r="G200" s="99">
        <f>G193+G198</f>
        <v>365358.88</v>
      </c>
      <c r="K200" s="100">
        <f>K193+K198</f>
        <v>376328</v>
      </c>
      <c r="L200" s="19">
        <f>G200-K200</f>
        <v>-10969</v>
      </c>
    </row>
    <row r="201" spans="1:12" ht="12.75">
      <c r="A201" s="196" t="s">
        <v>253</v>
      </c>
      <c r="B201" s="195"/>
      <c r="C201" s="101"/>
      <c r="D201" s="101"/>
      <c r="E201" s="101"/>
      <c r="F201" s="101"/>
      <c r="G201" s="101"/>
      <c r="H201" s="101"/>
      <c r="I201" s="101"/>
      <c r="J201" s="169"/>
      <c r="K201" s="101"/>
      <c r="L201" s="101"/>
    </row>
    <row r="202" ht="16.5" customHeight="1">
      <c r="A202" s="149" t="s">
        <v>237</v>
      </c>
    </row>
    <row r="203" ht="12.75">
      <c r="A203" s="150" t="s">
        <v>238</v>
      </c>
    </row>
  </sheetData>
  <printOptions gridLines="1"/>
  <pageMargins left="0" right="0" top="0" bottom="0" header="0" footer="0"/>
  <pageSetup horizontalDpi="600" verticalDpi="600" orientation="landscape" paperSize="9" scale="90" r:id="rId1"/>
  <headerFooter alignWithMargins="0">
    <oddFooter>&amp;L&amp;F&amp;C&amp;A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6"/>
  <sheetViews>
    <sheetView zoomScale="90" zoomScaleNormal="90" workbookViewId="0" topLeftCell="A1">
      <pane xSplit="2" ySplit="4" topLeftCell="C18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01" sqref="C201"/>
    </sheetView>
  </sheetViews>
  <sheetFormatPr defaultColWidth="9.00390625" defaultRowHeight="12.75"/>
  <cols>
    <col min="1" max="1" width="17.75390625" style="151" customWidth="1"/>
    <col min="2" max="2" width="50.625" style="115" customWidth="1"/>
    <col min="3" max="3" width="12.375" style="3" customWidth="1"/>
    <col min="4" max="4" width="12.25390625" style="3" customWidth="1"/>
    <col min="5" max="5" width="9.375" style="3" hidden="1" customWidth="1"/>
    <col min="6" max="6" width="12.125" style="3" customWidth="1"/>
    <col min="7" max="7" width="11.125" style="3" customWidth="1"/>
    <col min="8" max="8" width="10.125" style="3" customWidth="1"/>
    <col min="9" max="9" width="7.25390625" style="3" customWidth="1"/>
    <col min="10" max="10" width="6.75390625" style="167" customWidth="1"/>
    <col min="11" max="11" width="9.25390625" style="3" customWidth="1"/>
    <col min="12" max="12" width="8.625" style="3" customWidth="1"/>
    <col min="13" max="13" width="9.125" style="102" bestFit="1" customWidth="1"/>
    <col min="14" max="16384" width="8.875" style="102" customWidth="1"/>
  </cols>
  <sheetData>
    <row r="1" spans="1:11" ht="17.25" customHeight="1">
      <c r="A1" s="119"/>
      <c r="B1" s="179" t="s">
        <v>517</v>
      </c>
      <c r="C1" s="1"/>
      <c r="D1" s="1"/>
      <c r="E1" s="1"/>
      <c r="F1" s="1"/>
      <c r="G1" s="1"/>
      <c r="H1" s="1"/>
      <c r="I1" s="1"/>
      <c r="J1" s="160"/>
      <c r="K1" s="2" t="s">
        <v>560</v>
      </c>
    </row>
    <row r="2" spans="1:12" ht="12" customHeight="1">
      <c r="A2" s="187" t="s">
        <v>588</v>
      </c>
      <c r="B2" s="186" t="s">
        <v>589</v>
      </c>
      <c r="C2" s="189" t="s">
        <v>367</v>
      </c>
      <c r="D2" s="4" t="s">
        <v>369</v>
      </c>
      <c r="E2" s="4" t="s">
        <v>590</v>
      </c>
      <c r="F2" s="4" t="s">
        <v>591</v>
      </c>
      <c r="G2" s="192" t="s">
        <v>592</v>
      </c>
      <c r="H2" s="4" t="s">
        <v>590</v>
      </c>
      <c r="I2" s="5" t="s">
        <v>593</v>
      </c>
      <c r="J2" s="4" t="s">
        <v>594</v>
      </c>
      <c r="K2" s="4" t="s">
        <v>595</v>
      </c>
      <c r="L2" s="4" t="s">
        <v>590</v>
      </c>
    </row>
    <row r="3" spans="1:12" ht="12" customHeight="1">
      <c r="A3" s="188" t="s">
        <v>596</v>
      </c>
      <c r="B3" s="124"/>
      <c r="C3" s="190" t="s">
        <v>597</v>
      </c>
      <c r="D3" s="6" t="s">
        <v>598</v>
      </c>
      <c r="E3" s="6" t="s">
        <v>368</v>
      </c>
      <c r="F3" s="6" t="s">
        <v>337</v>
      </c>
      <c r="G3" s="193" t="s">
        <v>342</v>
      </c>
      <c r="H3" s="6" t="s">
        <v>539</v>
      </c>
      <c r="I3" s="6" t="s">
        <v>343</v>
      </c>
      <c r="J3" s="6" t="s">
        <v>599</v>
      </c>
      <c r="K3" s="6" t="s">
        <v>344</v>
      </c>
      <c r="L3" s="6" t="s">
        <v>538</v>
      </c>
    </row>
    <row r="4" spans="1:12" ht="10.5" customHeight="1">
      <c r="A4" s="125">
        <v>1</v>
      </c>
      <c r="B4" s="126">
        <v>2</v>
      </c>
      <c r="C4" s="7">
        <v>3</v>
      </c>
      <c r="D4" s="7">
        <v>4</v>
      </c>
      <c r="E4" s="7">
        <v>5</v>
      </c>
      <c r="F4" s="7">
        <v>5</v>
      </c>
      <c r="G4" s="7">
        <v>6</v>
      </c>
      <c r="H4" s="7">
        <v>7</v>
      </c>
      <c r="I4" s="8">
        <v>8</v>
      </c>
      <c r="J4" s="9">
        <v>9</v>
      </c>
      <c r="K4" s="10">
        <v>10</v>
      </c>
      <c r="L4" s="10">
        <v>11</v>
      </c>
    </row>
    <row r="5" spans="1:12" ht="15" customHeight="1">
      <c r="A5" s="11" t="s">
        <v>601</v>
      </c>
      <c r="B5" s="12" t="s">
        <v>602</v>
      </c>
      <c r="C5" s="13">
        <f>C6+C13+C16+C23+C30+C37+C52+C54+C70+C75+C80+C120+C128</f>
        <v>565873.2</v>
      </c>
      <c r="D5" s="13">
        <f>D6+D13+D16+D23+D30+D37+D52+D54+D70+D75+D80+D120+D126</f>
        <v>0</v>
      </c>
      <c r="E5" s="14"/>
      <c r="F5" s="13">
        <f>F6+F13+F16+F23+F30+F37+F52+F54+F70+F75+F80+F120+F126+F128</f>
        <v>128791.33</v>
      </c>
      <c r="G5" s="13">
        <f>G6+G13+G16+G21+G23+G30+G37+G52+G54+G70+G75+G80+G120+G126+G128</f>
        <v>133402.86</v>
      </c>
      <c r="H5" s="22">
        <f aca="true" t="shared" si="0" ref="H5:H11">G5-F5</f>
        <v>4611.5</v>
      </c>
      <c r="I5" s="170">
        <f>G5/C5</f>
        <v>0.236</v>
      </c>
      <c r="J5" s="161">
        <f>G5/C5</f>
        <v>0.236</v>
      </c>
      <c r="K5" s="108">
        <f>K6+K13+K16+K23+K30+K37+K52+K54+K70+K75+K80+K120+K126+K128</f>
        <v>78663.3</v>
      </c>
      <c r="L5" s="15">
        <f aca="true" t="shared" si="1" ref="L5:L38">G5-K5</f>
        <v>54740</v>
      </c>
    </row>
    <row r="6" spans="1:13" ht="14.25" customHeight="1">
      <c r="A6" s="20" t="s">
        <v>603</v>
      </c>
      <c r="B6" s="21" t="s">
        <v>504</v>
      </c>
      <c r="C6" s="22">
        <f>SUM(C7:C11)</f>
        <v>367490.6</v>
      </c>
      <c r="D6" s="22"/>
      <c r="E6" s="23"/>
      <c r="F6" s="24">
        <f>SUM(F7:F11)</f>
        <v>86582.33</v>
      </c>
      <c r="G6" s="24">
        <f>SUM(G7:G12)</f>
        <v>91514.62</v>
      </c>
      <c r="H6" s="22">
        <f t="shared" si="0"/>
        <v>4932.3</v>
      </c>
      <c r="I6" s="171">
        <f>G6/C6</f>
        <v>0.249</v>
      </c>
      <c r="J6" s="162">
        <f>G6/C6</f>
        <v>0.249</v>
      </c>
      <c r="K6" s="108">
        <f>SUM(K7:K12)</f>
        <v>50775.3</v>
      </c>
      <c r="L6" s="18">
        <f t="shared" si="1"/>
        <v>40739</v>
      </c>
      <c r="M6" s="127"/>
    </row>
    <row r="7" spans="1:12" ht="12.75">
      <c r="A7" s="27" t="s">
        <v>605</v>
      </c>
      <c r="B7" s="28" t="s">
        <v>606</v>
      </c>
      <c r="C7" s="29"/>
      <c r="D7" s="29"/>
      <c r="E7" s="30"/>
      <c r="F7" s="32"/>
      <c r="G7" s="32">
        <v>360.56</v>
      </c>
      <c r="H7" s="48">
        <f t="shared" si="0"/>
        <v>360.6</v>
      </c>
      <c r="I7" s="171"/>
      <c r="J7" s="162"/>
      <c r="K7" s="106">
        <v>139.2</v>
      </c>
      <c r="L7" s="19">
        <f t="shared" si="1"/>
        <v>221</v>
      </c>
    </row>
    <row r="8" spans="1:12" ht="12.75">
      <c r="A8" s="27" t="s">
        <v>607</v>
      </c>
      <c r="B8" s="34" t="s">
        <v>608</v>
      </c>
      <c r="C8" s="29">
        <v>365490.6</v>
      </c>
      <c r="D8" s="29"/>
      <c r="E8" s="35"/>
      <c r="F8" s="32">
        <v>86382.33</v>
      </c>
      <c r="G8" s="32">
        <v>90904.73</v>
      </c>
      <c r="H8" s="48">
        <f t="shared" si="0"/>
        <v>4522.4</v>
      </c>
      <c r="I8" s="171">
        <f>G8/C8</f>
        <v>0.249</v>
      </c>
      <c r="J8" s="162">
        <f>G8/C8</f>
        <v>0.249</v>
      </c>
      <c r="K8" s="106">
        <v>49947.3</v>
      </c>
      <c r="L8" s="19">
        <f t="shared" si="1"/>
        <v>40957</v>
      </c>
    </row>
    <row r="9" spans="1:12" ht="12.75">
      <c r="A9" s="27" t="s">
        <v>609</v>
      </c>
      <c r="B9" s="28" t="s">
        <v>377</v>
      </c>
      <c r="C9" s="29">
        <v>2000</v>
      </c>
      <c r="D9" s="29"/>
      <c r="E9" s="35"/>
      <c r="F9" s="32">
        <v>200</v>
      </c>
      <c r="G9" s="32">
        <v>97.99</v>
      </c>
      <c r="H9" s="48">
        <f t="shared" si="0"/>
        <v>-102</v>
      </c>
      <c r="I9" s="171">
        <f>G9/C9</f>
        <v>0.049</v>
      </c>
      <c r="J9" s="162"/>
      <c r="K9" s="106">
        <v>90.6</v>
      </c>
      <c r="L9" s="19">
        <f t="shared" si="1"/>
        <v>7</v>
      </c>
    </row>
    <row r="10" spans="1:12" ht="12.75">
      <c r="A10" s="27" t="s">
        <v>611</v>
      </c>
      <c r="B10" s="28" t="s">
        <v>612</v>
      </c>
      <c r="C10" s="29">
        <v>0</v>
      </c>
      <c r="D10" s="29"/>
      <c r="E10" s="35"/>
      <c r="F10" s="32"/>
      <c r="G10" s="32"/>
      <c r="H10" s="48">
        <f t="shared" si="0"/>
        <v>0</v>
      </c>
      <c r="I10" s="171"/>
      <c r="J10" s="162"/>
      <c r="K10" s="106">
        <v>132</v>
      </c>
      <c r="L10" s="19">
        <f t="shared" si="1"/>
        <v>-132</v>
      </c>
    </row>
    <row r="11" spans="1:12" ht="12.75">
      <c r="A11" s="27" t="s">
        <v>613</v>
      </c>
      <c r="B11" s="28" t="s">
        <v>614</v>
      </c>
      <c r="C11" s="29">
        <v>0</v>
      </c>
      <c r="D11" s="29"/>
      <c r="E11" s="35"/>
      <c r="F11" s="32"/>
      <c r="G11" s="32">
        <v>151.34</v>
      </c>
      <c r="H11" s="48">
        <f t="shared" si="0"/>
        <v>151.3</v>
      </c>
      <c r="I11" s="171"/>
      <c r="J11" s="162"/>
      <c r="K11" s="106">
        <v>465.4</v>
      </c>
      <c r="L11" s="19">
        <f t="shared" si="1"/>
        <v>-314</v>
      </c>
    </row>
    <row r="12" spans="1:12" ht="12.75">
      <c r="A12" s="27" t="s">
        <v>615</v>
      </c>
      <c r="B12" s="28" t="s">
        <v>616</v>
      </c>
      <c r="C12" s="29">
        <v>0</v>
      </c>
      <c r="D12" s="29"/>
      <c r="E12" s="35"/>
      <c r="F12" s="32"/>
      <c r="G12" s="32"/>
      <c r="H12" s="48">
        <f>G12-C12</f>
        <v>0</v>
      </c>
      <c r="I12" s="171"/>
      <c r="J12" s="162"/>
      <c r="K12" s="106">
        <v>0.8</v>
      </c>
      <c r="L12" s="19">
        <f t="shared" si="1"/>
        <v>-1</v>
      </c>
    </row>
    <row r="13" spans="1:12" ht="12.75" customHeight="1">
      <c r="A13" s="20" t="s">
        <v>617</v>
      </c>
      <c r="B13" s="12" t="s">
        <v>618</v>
      </c>
      <c r="C13" s="36">
        <f>C14+C15</f>
        <v>35292</v>
      </c>
      <c r="D13" s="36"/>
      <c r="E13" s="23">
        <v>0</v>
      </c>
      <c r="F13" s="38">
        <f>F14+F15</f>
        <v>7817</v>
      </c>
      <c r="G13" s="38">
        <f>G14+G15</f>
        <v>7957.42</v>
      </c>
      <c r="H13" s="22">
        <f aca="true" t="shared" si="2" ref="H13:H28">G13-F13</f>
        <v>140.4</v>
      </c>
      <c r="I13" s="170">
        <f>G13/F13</f>
        <v>1.018</v>
      </c>
      <c r="J13" s="162">
        <f>G13/C13</f>
        <v>0.225</v>
      </c>
      <c r="K13" s="108">
        <f>K14+K15</f>
        <v>6484.4</v>
      </c>
      <c r="L13" s="19">
        <f t="shared" si="1"/>
        <v>1473</v>
      </c>
    </row>
    <row r="14" spans="1:12" ht="12.75">
      <c r="A14" s="27" t="s">
        <v>619</v>
      </c>
      <c r="B14" s="28" t="s">
        <v>620</v>
      </c>
      <c r="C14" s="29">
        <v>35221</v>
      </c>
      <c r="D14" s="29"/>
      <c r="E14" s="35"/>
      <c r="F14" s="32">
        <v>7800</v>
      </c>
      <c r="G14" s="32">
        <v>7957.42</v>
      </c>
      <c r="H14" s="48">
        <f t="shared" si="2"/>
        <v>157.4</v>
      </c>
      <c r="I14" s="171">
        <f>G14/F14</f>
        <v>1.02</v>
      </c>
      <c r="J14" s="162">
        <f>G14/C14</f>
        <v>0.226</v>
      </c>
      <c r="K14" s="106">
        <v>6484.4</v>
      </c>
      <c r="L14" s="19">
        <f t="shared" si="1"/>
        <v>1473</v>
      </c>
    </row>
    <row r="15" spans="1:12" ht="12.75">
      <c r="A15" s="27" t="s">
        <v>621</v>
      </c>
      <c r="B15" s="28" t="s">
        <v>622</v>
      </c>
      <c r="C15" s="29">
        <v>71</v>
      </c>
      <c r="D15" s="29"/>
      <c r="E15" s="35"/>
      <c r="F15" s="32">
        <v>17</v>
      </c>
      <c r="G15" s="32">
        <v>0</v>
      </c>
      <c r="H15" s="48">
        <f t="shared" si="2"/>
        <v>-17</v>
      </c>
      <c r="I15" s="171"/>
      <c r="J15" s="162"/>
      <c r="K15" s="106">
        <v>0</v>
      </c>
      <c r="L15" s="19">
        <f t="shared" si="1"/>
        <v>0</v>
      </c>
    </row>
    <row r="16" spans="1:12" ht="14.25" customHeight="1">
      <c r="A16" s="20" t="s">
        <v>623</v>
      </c>
      <c r="B16" s="12" t="s">
        <v>624</v>
      </c>
      <c r="C16" s="38">
        <f>C17+C18</f>
        <v>25601.2</v>
      </c>
      <c r="D16" s="38"/>
      <c r="E16" s="23">
        <v>0</v>
      </c>
      <c r="F16" s="38">
        <f>F17+F18</f>
        <v>4030</v>
      </c>
      <c r="G16" s="38">
        <f>G17+G18</f>
        <v>7206.39</v>
      </c>
      <c r="H16" s="22">
        <f t="shared" si="2"/>
        <v>3176.4</v>
      </c>
      <c r="I16" s="170">
        <f>G16/F16</f>
        <v>1.788</v>
      </c>
      <c r="J16" s="162">
        <f>G16/C16</f>
        <v>0.281</v>
      </c>
      <c r="K16" s="108">
        <f>K17+K18</f>
        <v>305.5</v>
      </c>
      <c r="L16" s="19">
        <f t="shared" si="1"/>
        <v>6901</v>
      </c>
    </row>
    <row r="17" spans="1:12" ht="12.75">
      <c r="A17" s="27" t="s">
        <v>625</v>
      </c>
      <c r="B17" s="28" t="s">
        <v>626</v>
      </c>
      <c r="C17" s="32">
        <v>5743</v>
      </c>
      <c r="D17" s="32"/>
      <c r="E17" s="35"/>
      <c r="F17" s="32">
        <v>0</v>
      </c>
      <c r="G17" s="32">
        <v>371.13</v>
      </c>
      <c r="H17" s="48">
        <f t="shared" si="2"/>
        <v>371.1</v>
      </c>
      <c r="I17" s="171"/>
      <c r="J17" s="162">
        <f>G17/C17</f>
        <v>0.065</v>
      </c>
      <c r="K17" s="106">
        <v>304.4</v>
      </c>
      <c r="L17" s="19">
        <f t="shared" si="1"/>
        <v>67</v>
      </c>
    </row>
    <row r="18" spans="1:12" ht="12.75">
      <c r="A18" s="27" t="s">
        <v>627</v>
      </c>
      <c r="B18" s="41" t="s">
        <v>628</v>
      </c>
      <c r="C18" s="42">
        <f>C19+C20</f>
        <v>19858.2</v>
      </c>
      <c r="D18" s="42"/>
      <c r="E18" s="35"/>
      <c r="F18" s="42">
        <f>F20</f>
        <v>4030</v>
      </c>
      <c r="G18" s="42">
        <f>G19+G20</f>
        <v>6835.26</v>
      </c>
      <c r="H18" s="48">
        <f t="shared" si="2"/>
        <v>2805.3</v>
      </c>
      <c r="I18" s="171">
        <f>G18/F18</f>
        <v>1.696</v>
      </c>
      <c r="J18" s="162">
        <f>G18/C18</f>
        <v>0.344</v>
      </c>
      <c r="K18" s="107">
        <f>K20</f>
        <v>1.1</v>
      </c>
      <c r="L18" s="19">
        <f t="shared" si="1"/>
        <v>6834</v>
      </c>
    </row>
    <row r="19" spans="1:12" ht="27" customHeight="1">
      <c r="A19" s="27" t="s">
        <v>630</v>
      </c>
      <c r="B19" s="45" t="s">
        <v>631</v>
      </c>
      <c r="C19" s="42">
        <v>3737.2</v>
      </c>
      <c r="D19" s="42"/>
      <c r="E19" s="35"/>
      <c r="F19" s="42"/>
      <c r="G19" s="46">
        <v>77.29</v>
      </c>
      <c r="H19" s="48">
        <f t="shared" si="2"/>
        <v>77.3</v>
      </c>
      <c r="I19" s="171"/>
      <c r="J19" s="162"/>
      <c r="K19" s="106">
        <v>0</v>
      </c>
      <c r="L19" s="19">
        <f t="shared" si="1"/>
        <v>77</v>
      </c>
    </row>
    <row r="20" spans="1:12" ht="27.75" customHeight="1">
      <c r="A20" s="27" t="s">
        <v>632</v>
      </c>
      <c r="B20" s="45" t="s">
        <v>634</v>
      </c>
      <c r="C20" s="32">
        <v>16121</v>
      </c>
      <c r="D20" s="32"/>
      <c r="E20" s="35"/>
      <c r="F20" s="32">
        <v>4030</v>
      </c>
      <c r="G20" s="32">
        <v>6757.97</v>
      </c>
      <c r="H20" s="48">
        <f t="shared" si="2"/>
        <v>2728</v>
      </c>
      <c r="I20" s="171">
        <f aca="true" t="shared" si="3" ref="I20:I28">G20/F20</f>
        <v>1.677</v>
      </c>
      <c r="J20" s="162"/>
      <c r="K20" s="106">
        <v>1.1</v>
      </c>
      <c r="L20" s="19">
        <f t="shared" si="1"/>
        <v>6757</v>
      </c>
    </row>
    <row r="21" spans="1:12" ht="24" customHeight="1">
      <c r="A21" s="20" t="s">
        <v>518</v>
      </c>
      <c r="B21" s="191" t="s">
        <v>519</v>
      </c>
      <c r="C21" s="32"/>
      <c r="D21" s="32"/>
      <c r="E21" s="35"/>
      <c r="F21" s="32"/>
      <c r="G21" s="24">
        <f>G22</f>
        <v>0.23</v>
      </c>
      <c r="H21" s="22">
        <f t="shared" si="2"/>
        <v>0.2</v>
      </c>
      <c r="I21" s="171"/>
      <c r="J21" s="162"/>
      <c r="K21" s="106"/>
      <c r="L21" s="19"/>
    </row>
    <row r="22" spans="1:12" ht="21.75" customHeight="1">
      <c r="A22" s="27" t="s">
        <v>532</v>
      </c>
      <c r="B22" s="45" t="s">
        <v>533</v>
      </c>
      <c r="C22" s="32"/>
      <c r="D22" s="32"/>
      <c r="E22" s="35"/>
      <c r="F22" s="32"/>
      <c r="G22" s="32">
        <v>0.23</v>
      </c>
      <c r="H22" s="48">
        <f t="shared" si="2"/>
        <v>0.2</v>
      </c>
      <c r="I22" s="171"/>
      <c r="J22" s="162"/>
      <c r="K22" s="106"/>
      <c r="L22" s="19"/>
    </row>
    <row r="23" spans="1:12" ht="15" customHeight="1">
      <c r="A23" s="20" t="s">
        <v>635</v>
      </c>
      <c r="B23" s="12" t="s">
        <v>636</v>
      </c>
      <c r="C23" s="36">
        <f>C24+C26</f>
        <v>7089</v>
      </c>
      <c r="D23" s="36"/>
      <c r="E23" s="23">
        <v>0</v>
      </c>
      <c r="F23" s="38">
        <f>F24+F26</f>
        <v>1326</v>
      </c>
      <c r="G23" s="38">
        <f>G26+G24</f>
        <v>1540.36</v>
      </c>
      <c r="H23" s="22">
        <f t="shared" si="2"/>
        <v>214.4</v>
      </c>
      <c r="I23" s="170">
        <f t="shared" si="3"/>
        <v>1.162</v>
      </c>
      <c r="J23" s="162">
        <f aca="true" t="shared" si="4" ref="J23:J28">G23/C23</f>
        <v>0.217</v>
      </c>
      <c r="K23" s="108">
        <f>K24+K26</f>
        <v>1326</v>
      </c>
      <c r="L23" s="19">
        <f t="shared" si="1"/>
        <v>214</v>
      </c>
    </row>
    <row r="24" spans="1:12" ht="12.75">
      <c r="A24" s="27" t="s">
        <v>637</v>
      </c>
      <c r="B24" s="28" t="s">
        <v>638</v>
      </c>
      <c r="C24" s="47">
        <f>C25</f>
        <v>1738</v>
      </c>
      <c r="D24" s="47"/>
      <c r="E24" s="35"/>
      <c r="F24" s="42">
        <f>F25</f>
        <v>400</v>
      </c>
      <c r="G24" s="42">
        <f>G25</f>
        <v>498.24</v>
      </c>
      <c r="H24" s="48">
        <f t="shared" si="2"/>
        <v>98.2</v>
      </c>
      <c r="I24" s="171">
        <f t="shared" si="3"/>
        <v>1.246</v>
      </c>
      <c r="J24" s="162">
        <f t="shared" si="4"/>
        <v>0.287</v>
      </c>
      <c r="K24" s="107">
        <f>K25</f>
        <v>429</v>
      </c>
      <c r="L24" s="19">
        <f t="shared" si="1"/>
        <v>69</v>
      </c>
    </row>
    <row r="25" spans="1:12" ht="12.75">
      <c r="A25" s="27" t="s">
        <v>639</v>
      </c>
      <c r="B25" s="28" t="s">
        <v>640</v>
      </c>
      <c r="C25" s="48">
        <v>1738</v>
      </c>
      <c r="D25" s="48"/>
      <c r="E25" s="35"/>
      <c r="F25" s="46">
        <v>400</v>
      </c>
      <c r="G25" s="46">
        <v>498.24</v>
      </c>
      <c r="H25" s="48">
        <f t="shared" si="2"/>
        <v>98.2</v>
      </c>
      <c r="I25" s="171">
        <f t="shared" si="3"/>
        <v>1.246</v>
      </c>
      <c r="J25" s="162">
        <f t="shared" si="4"/>
        <v>0.287</v>
      </c>
      <c r="K25" s="106">
        <v>429</v>
      </c>
      <c r="L25" s="19">
        <f t="shared" si="1"/>
        <v>69</v>
      </c>
    </row>
    <row r="26" spans="1:12" ht="12.75">
      <c r="A26" s="27" t="s">
        <v>641</v>
      </c>
      <c r="B26" s="28" t="s">
        <v>642</v>
      </c>
      <c r="C26" s="47">
        <f>C27+C28</f>
        <v>5351</v>
      </c>
      <c r="D26" s="47"/>
      <c r="E26" s="35"/>
      <c r="F26" s="42">
        <f>F27+F28</f>
        <v>926</v>
      </c>
      <c r="G26" s="42">
        <f>G27+G28+G29</f>
        <v>1042.12</v>
      </c>
      <c r="H26" s="48">
        <f t="shared" si="2"/>
        <v>116.1</v>
      </c>
      <c r="I26" s="171">
        <f t="shared" si="3"/>
        <v>1.125</v>
      </c>
      <c r="J26" s="162">
        <f t="shared" si="4"/>
        <v>0.195</v>
      </c>
      <c r="K26" s="107">
        <f>K27+K28+K29</f>
        <v>897</v>
      </c>
      <c r="L26" s="19">
        <f t="shared" si="1"/>
        <v>145</v>
      </c>
    </row>
    <row r="27" spans="1:12" ht="12.75">
      <c r="A27" s="27" t="s">
        <v>643</v>
      </c>
      <c r="B27" s="28" t="s">
        <v>644</v>
      </c>
      <c r="C27" s="48">
        <v>5218</v>
      </c>
      <c r="D27" s="48"/>
      <c r="E27" s="35"/>
      <c r="F27" s="46">
        <v>880</v>
      </c>
      <c r="G27" s="32">
        <v>1015.83</v>
      </c>
      <c r="H27" s="48">
        <f t="shared" si="2"/>
        <v>135.8</v>
      </c>
      <c r="I27" s="171">
        <f t="shared" si="3"/>
        <v>1.154</v>
      </c>
      <c r="J27" s="162">
        <f t="shared" si="4"/>
        <v>0.195</v>
      </c>
      <c r="K27" s="106">
        <v>851</v>
      </c>
      <c r="L27" s="19">
        <f t="shared" si="1"/>
        <v>165</v>
      </c>
    </row>
    <row r="28" spans="1:12" ht="12.75">
      <c r="A28" s="27" t="s">
        <v>645</v>
      </c>
      <c r="B28" s="28" t="s">
        <v>646</v>
      </c>
      <c r="C28" s="48">
        <v>133</v>
      </c>
      <c r="D28" s="48"/>
      <c r="E28" s="35"/>
      <c r="F28" s="46">
        <v>46</v>
      </c>
      <c r="G28" s="32">
        <v>26.29</v>
      </c>
      <c r="H28" s="48">
        <f t="shared" si="2"/>
        <v>-19.7</v>
      </c>
      <c r="I28" s="171">
        <f t="shared" si="3"/>
        <v>0.572</v>
      </c>
      <c r="J28" s="162">
        <f t="shared" si="4"/>
        <v>0.198</v>
      </c>
      <c r="K28" s="106">
        <v>46</v>
      </c>
      <c r="L28" s="19">
        <f t="shared" si="1"/>
        <v>-20</v>
      </c>
    </row>
    <row r="29" spans="1:12" ht="12.75" hidden="1">
      <c r="A29" s="27" t="s">
        <v>647</v>
      </c>
      <c r="B29" s="28" t="s">
        <v>648</v>
      </c>
      <c r="C29" s="48"/>
      <c r="D29" s="48"/>
      <c r="E29" s="35"/>
      <c r="F29" s="46"/>
      <c r="G29" s="32"/>
      <c r="H29" s="48">
        <f>G29-C29</f>
        <v>0</v>
      </c>
      <c r="I29" s="171"/>
      <c r="J29" s="162"/>
      <c r="K29" s="106"/>
      <c r="L29" s="19">
        <f t="shared" si="1"/>
        <v>0</v>
      </c>
    </row>
    <row r="30" spans="1:12" ht="24.75" customHeight="1">
      <c r="A30" s="20" t="s">
        <v>649</v>
      </c>
      <c r="B30" s="57" t="s">
        <v>650</v>
      </c>
      <c r="C30" s="24">
        <f>SUM(C31:C34)</f>
        <v>396.3</v>
      </c>
      <c r="D30" s="22"/>
      <c r="E30" s="35"/>
      <c r="F30" s="24">
        <f>SUM(F31:F34)</f>
        <v>77</v>
      </c>
      <c r="G30" s="24">
        <f>SUM(G31:G34)</f>
        <v>63.76</v>
      </c>
      <c r="H30" s="22">
        <f aca="true" t="shared" si="5" ref="H30:H61">G30-F30</f>
        <v>-13.2</v>
      </c>
      <c r="I30" s="171">
        <f>G30/F30</f>
        <v>0.828</v>
      </c>
      <c r="J30" s="162"/>
      <c r="K30" s="108">
        <f>SUM(K31:K34)</f>
        <v>-118</v>
      </c>
      <c r="L30" s="19">
        <f t="shared" si="1"/>
        <v>182</v>
      </c>
    </row>
    <row r="31" spans="1:12" ht="12.75">
      <c r="A31" s="27" t="s">
        <v>651</v>
      </c>
      <c r="B31" s="128" t="s">
        <v>652</v>
      </c>
      <c r="C31" s="29">
        <v>0</v>
      </c>
      <c r="D31" s="29"/>
      <c r="E31" s="35"/>
      <c r="F31" s="32"/>
      <c r="G31" s="32">
        <v>21.82</v>
      </c>
      <c r="H31" s="48">
        <f t="shared" si="5"/>
        <v>21.8</v>
      </c>
      <c r="I31" s="171"/>
      <c r="J31" s="162"/>
      <c r="K31" s="106">
        <v>-200</v>
      </c>
      <c r="L31" s="19">
        <f t="shared" si="1"/>
        <v>222</v>
      </c>
    </row>
    <row r="32" spans="1:12" ht="14.25" customHeight="1">
      <c r="A32" s="27" t="s">
        <v>653</v>
      </c>
      <c r="B32" s="128" t="s">
        <v>654</v>
      </c>
      <c r="C32" s="29">
        <v>147.2</v>
      </c>
      <c r="D32" s="29"/>
      <c r="E32" s="49"/>
      <c r="F32" s="32">
        <v>31</v>
      </c>
      <c r="G32" s="32">
        <v>33.55</v>
      </c>
      <c r="H32" s="48">
        <f t="shared" si="5"/>
        <v>2.6</v>
      </c>
      <c r="I32" s="171"/>
      <c r="J32" s="162"/>
      <c r="K32" s="106">
        <v>62</v>
      </c>
      <c r="L32" s="19">
        <f t="shared" si="1"/>
        <v>-28</v>
      </c>
    </row>
    <row r="33" spans="1:12" ht="12.75">
      <c r="A33" s="27" t="s">
        <v>655</v>
      </c>
      <c r="B33" s="128" t="s">
        <v>656</v>
      </c>
      <c r="C33" s="29">
        <v>33</v>
      </c>
      <c r="D33" s="29"/>
      <c r="E33" s="49"/>
      <c r="F33" s="32">
        <v>6</v>
      </c>
      <c r="G33" s="32">
        <v>10.57</v>
      </c>
      <c r="H33" s="48">
        <f t="shared" si="5"/>
        <v>4.6</v>
      </c>
      <c r="I33" s="171">
        <f>G33/F33</f>
        <v>1.762</v>
      </c>
      <c r="J33" s="162"/>
      <c r="K33" s="106">
        <v>2</v>
      </c>
      <c r="L33" s="19">
        <f t="shared" si="1"/>
        <v>9</v>
      </c>
    </row>
    <row r="34" spans="1:12" ht="15.75" customHeight="1">
      <c r="A34" s="27" t="s">
        <v>657</v>
      </c>
      <c r="B34" s="128" t="s">
        <v>658</v>
      </c>
      <c r="C34" s="47">
        <f>C36</f>
        <v>216.1</v>
      </c>
      <c r="D34" s="29"/>
      <c r="E34" s="49"/>
      <c r="F34" s="31">
        <f>F36</f>
        <v>40</v>
      </c>
      <c r="G34" s="42">
        <f>G35+G36</f>
        <v>-2.18</v>
      </c>
      <c r="H34" s="48">
        <f t="shared" si="5"/>
        <v>-42.2</v>
      </c>
      <c r="I34" s="171">
        <f>G34/F34</f>
        <v>-0.055</v>
      </c>
      <c r="J34" s="162">
        <f>G34/C34</f>
        <v>-0.01</v>
      </c>
      <c r="K34" s="106">
        <v>18</v>
      </c>
      <c r="L34" s="19">
        <f t="shared" si="1"/>
        <v>-20</v>
      </c>
    </row>
    <row r="35" spans="1:12" ht="15" customHeight="1" hidden="1">
      <c r="A35" s="27" t="s">
        <v>659</v>
      </c>
      <c r="B35" s="128" t="s">
        <v>660</v>
      </c>
      <c r="C35" s="29"/>
      <c r="D35" s="29"/>
      <c r="E35" s="49"/>
      <c r="F35" s="31"/>
      <c r="G35" s="32"/>
      <c r="H35" s="48">
        <f t="shared" si="5"/>
        <v>0</v>
      </c>
      <c r="I35" s="171"/>
      <c r="J35" s="162"/>
      <c r="K35" s="106"/>
      <c r="L35" s="19">
        <f t="shared" si="1"/>
        <v>0</v>
      </c>
    </row>
    <row r="36" spans="1:12" ht="15" customHeight="1">
      <c r="A36" s="27" t="s">
        <v>661</v>
      </c>
      <c r="B36" s="128" t="s">
        <v>662</v>
      </c>
      <c r="C36" s="29">
        <v>216.1</v>
      </c>
      <c r="D36" s="29"/>
      <c r="E36" s="49"/>
      <c r="F36" s="31">
        <v>40</v>
      </c>
      <c r="G36" s="32">
        <v>-2.18</v>
      </c>
      <c r="H36" s="48">
        <f t="shared" si="5"/>
        <v>-42.2</v>
      </c>
      <c r="I36" s="171"/>
      <c r="J36" s="162"/>
      <c r="K36" s="19">
        <v>18</v>
      </c>
      <c r="L36" s="19">
        <f t="shared" si="1"/>
        <v>-20</v>
      </c>
    </row>
    <row r="37" spans="1:12" ht="16.5" customHeight="1">
      <c r="A37" s="20" t="s">
        <v>663</v>
      </c>
      <c r="B37" s="21" t="s">
        <v>664</v>
      </c>
      <c r="C37" s="24">
        <f>C38+C39+C41+C45+C46</f>
        <v>105468.8</v>
      </c>
      <c r="D37" s="24"/>
      <c r="E37" s="49"/>
      <c r="F37" s="24">
        <f>F38+F39+F41+F46</f>
        <v>25036</v>
      </c>
      <c r="G37" s="24">
        <f>G38+G39+G41+G45+G46</f>
        <v>21765.68</v>
      </c>
      <c r="H37" s="22">
        <f t="shared" si="5"/>
        <v>-3270.3</v>
      </c>
      <c r="I37" s="170">
        <f>G37/F37</f>
        <v>0.869</v>
      </c>
      <c r="J37" s="162">
        <f>G37/C37</f>
        <v>0.206</v>
      </c>
      <c r="K37" s="15">
        <f>K38+K40+K41+K46</f>
        <v>12326</v>
      </c>
      <c r="L37" s="19">
        <f t="shared" si="1"/>
        <v>9440</v>
      </c>
    </row>
    <row r="38" spans="1:12" ht="23.25" customHeight="1" hidden="1">
      <c r="A38" s="27" t="s">
        <v>665</v>
      </c>
      <c r="B38" s="45" t="s">
        <v>666</v>
      </c>
      <c r="C38" s="33">
        <v>0</v>
      </c>
      <c r="D38" s="33"/>
      <c r="E38" s="49"/>
      <c r="F38" s="48"/>
      <c r="G38" s="46"/>
      <c r="H38" s="48">
        <f t="shared" si="5"/>
        <v>0</v>
      </c>
      <c r="I38" s="171"/>
      <c r="J38" s="162"/>
      <c r="K38" s="33"/>
      <c r="L38" s="19">
        <f t="shared" si="1"/>
        <v>0</v>
      </c>
    </row>
    <row r="39" spans="1:12" ht="18" customHeight="1">
      <c r="A39" s="27" t="s">
        <v>667</v>
      </c>
      <c r="B39" s="34" t="s">
        <v>668</v>
      </c>
      <c r="C39" s="47">
        <f>C40</f>
        <v>237</v>
      </c>
      <c r="D39" s="43"/>
      <c r="E39" s="49"/>
      <c r="F39" s="47">
        <f>F40</f>
        <v>59</v>
      </c>
      <c r="G39" s="42">
        <f>G40</f>
        <v>453.05</v>
      </c>
      <c r="H39" s="48">
        <f t="shared" si="5"/>
        <v>394.1</v>
      </c>
      <c r="I39" s="172">
        <f>G39/F39</f>
        <v>7.68</v>
      </c>
      <c r="J39" s="162"/>
      <c r="K39" s="43">
        <f>K40</f>
        <v>142</v>
      </c>
      <c r="L39" s="19">
        <f aca="true" t="shared" si="6" ref="L39:L70">G39-K39</f>
        <v>311</v>
      </c>
    </row>
    <row r="40" spans="1:12" ht="24" customHeight="1">
      <c r="A40" s="27" t="s">
        <v>669</v>
      </c>
      <c r="B40" s="45" t="s">
        <v>670</v>
      </c>
      <c r="C40" s="48">
        <v>237</v>
      </c>
      <c r="D40" s="33"/>
      <c r="E40" s="49"/>
      <c r="F40" s="48">
        <v>59</v>
      </c>
      <c r="G40" s="46">
        <v>453.05</v>
      </c>
      <c r="H40" s="48">
        <f t="shared" si="5"/>
        <v>394.1</v>
      </c>
      <c r="I40" s="171">
        <f>G40/F40</f>
        <v>7.679</v>
      </c>
      <c r="J40" s="162"/>
      <c r="K40" s="33">
        <v>142</v>
      </c>
      <c r="L40" s="19">
        <f t="shared" si="6"/>
        <v>311</v>
      </c>
    </row>
    <row r="41" spans="1:12" ht="23.25" customHeight="1">
      <c r="A41" s="27" t="s">
        <v>671</v>
      </c>
      <c r="B41" s="45" t="s">
        <v>351</v>
      </c>
      <c r="C41" s="42">
        <f>C42+C43+C44</f>
        <v>25145.5</v>
      </c>
      <c r="D41" s="33"/>
      <c r="E41" s="49"/>
      <c r="F41" s="47">
        <f>F42+F43+F44</f>
        <v>8300</v>
      </c>
      <c r="G41" s="42">
        <f>G42+G43+G44</f>
        <v>2678.93</v>
      </c>
      <c r="H41" s="48">
        <f t="shared" si="5"/>
        <v>-5621.1</v>
      </c>
      <c r="I41" s="171">
        <f>G41/F41</f>
        <v>0.323</v>
      </c>
      <c r="J41" s="162">
        <f>G41/C41</f>
        <v>0.107</v>
      </c>
      <c r="K41" s="47">
        <f>K42+K43+K44</f>
        <v>943</v>
      </c>
      <c r="L41" s="19">
        <f t="shared" si="6"/>
        <v>1736</v>
      </c>
    </row>
    <row r="42" spans="1:12" ht="49.5" customHeight="1">
      <c r="A42" s="27" t="s">
        <v>673</v>
      </c>
      <c r="B42" s="45" t="s">
        <v>672</v>
      </c>
      <c r="C42" s="48">
        <v>11670</v>
      </c>
      <c r="D42" s="43"/>
      <c r="E42" s="49"/>
      <c r="F42" s="48">
        <v>4500</v>
      </c>
      <c r="G42" s="46">
        <v>2188.92</v>
      </c>
      <c r="H42" s="48">
        <f t="shared" si="5"/>
        <v>-2311.1</v>
      </c>
      <c r="I42" s="171">
        <f>G42/F42</f>
        <v>0.486</v>
      </c>
      <c r="J42" s="162">
        <f>G42/C42</f>
        <v>0.188</v>
      </c>
      <c r="K42" s="33">
        <v>846</v>
      </c>
      <c r="L42" s="19">
        <f t="shared" si="6"/>
        <v>1343</v>
      </c>
    </row>
    <row r="43" spans="1:12" ht="60.75" customHeight="1">
      <c r="A43" s="27" t="s">
        <v>674</v>
      </c>
      <c r="B43" s="45" t="s">
        <v>675</v>
      </c>
      <c r="C43" s="48">
        <v>5252</v>
      </c>
      <c r="D43" s="33"/>
      <c r="E43" s="49"/>
      <c r="F43" s="48">
        <v>1800</v>
      </c>
      <c r="G43" s="46">
        <v>223.5</v>
      </c>
      <c r="H43" s="48">
        <f t="shared" si="5"/>
        <v>-1576.5</v>
      </c>
      <c r="I43" s="171"/>
      <c r="J43" s="162"/>
      <c r="K43" s="33">
        <v>97</v>
      </c>
      <c r="L43" s="19">
        <f t="shared" si="6"/>
        <v>127</v>
      </c>
    </row>
    <row r="44" spans="1:12" ht="36" customHeight="1">
      <c r="A44" s="27" t="s">
        <v>676</v>
      </c>
      <c r="B44" s="45" t="s">
        <v>677</v>
      </c>
      <c r="C44" s="48">
        <v>8223.5</v>
      </c>
      <c r="D44" s="33"/>
      <c r="E44" s="49"/>
      <c r="F44" s="48">
        <v>2000</v>
      </c>
      <c r="G44" s="46">
        <v>266.51</v>
      </c>
      <c r="H44" s="48">
        <f t="shared" si="5"/>
        <v>-1733.5</v>
      </c>
      <c r="I44" s="171"/>
      <c r="J44" s="162"/>
      <c r="K44" s="33"/>
      <c r="L44" s="19">
        <f t="shared" si="6"/>
        <v>267</v>
      </c>
    </row>
    <row r="45" spans="1:12" ht="47.25" customHeight="1">
      <c r="A45" s="27" t="s">
        <v>678</v>
      </c>
      <c r="B45" s="45" t="s">
        <v>679</v>
      </c>
      <c r="C45" s="33"/>
      <c r="D45" s="33"/>
      <c r="E45" s="49"/>
      <c r="F45" s="48"/>
      <c r="G45" s="46">
        <v>393.16</v>
      </c>
      <c r="H45" s="48">
        <f t="shared" si="5"/>
        <v>393.2</v>
      </c>
      <c r="I45" s="171"/>
      <c r="J45" s="162"/>
      <c r="K45" s="33">
        <v>0</v>
      </c>
      <c r="L45" s="19">
        <f t="shared" si="6"/>
        <v>393</v>
      </c>
    </row>
    <row r="46" spans="1:12" ht="24.75" customHeight="1">
      <c r="A46" s="27" t="s">
        <v>680</v>
      </c>
      <c r="B46" s="45" t="s">
        <v>681</v>
      </c>
      <c r="C46" s="42">
        <f>C47+C48+C51</f>
        <v>80086.3</v>
      </c>
      <c r="D46" s="42"/>
      <c r="E46" s="49"/>
      <c r="F46" s="47">
        <f>F47+F48+F51</f>
        <v>16677</v>
      </c>
      <c r="G46" s="42">
        <f>G47+G48+G51</f>
        <v>18240.54</v>
      </c>
      <c r="H46" s="48">
        <f t="shared" si="5"/>
        <v>1563.5</v>
      </c>
      <c r="I46" s="171">
        <f>G46/F46</f>
        <v>1.094</v>
      </c>
      <c r="J46" s="162">
        <f>G46/C46</f>
        <v>0.228</v>
      </c>
      <c r="K46" s="47">
        <f>K47+K48+K51</f>
        <v>11241</v>
      </c>
      <c r="L46" s="19">
        <f t="shared" si="6"/>
        <v>7000</v>
      </c>
    </row>
    <row r="47" spans="1:12" ht="36" customHeight="1">
      <c r="A47" s="27" t="s">
        <v>682</v>
      </c>
      <c r="B47" s="45" t="s">
        <v>683</v>
      </c>
      <c r="C47" s="48">
        <v>40197</v>
      </c>
      <c r="D47" s="33"/>
      <c r="E47" s="49"/>
      <c r="F47" s="48">
        <v>10000</v>
      </c>
      <c r="G47" s="46">
        <v>12079.47</v>
      </c>
      <c r="H47" s="48">
        <f t="shared" si="5"/>
        <v>2079.5</v>
      </c>
      <c r="I47" s="171">
        <f>G47/F47</f>
        <v>1.208</v>
      </c>
      <c r="J47" s="162">
        <f>G47/C47</f>
        <v>0.301</v>
      </c>
      <c r="K47" s="33">
        <v>10259</v>
      </c>
      <c r="L47" s="19">
        <f t="shared" si="6"/>
        <v>1820</v>
      </c>
    </row>
    <row r="48" spans="1:12" ht="35.25" customHeight="1">
      <c r="A48" s="27" t="s">
        <v>684</v>
      </c>
      <c r="B48" s="45" t="s">
        <v>685</v>
      </c>
      <c r="C48" s="48">
        <f>SUM(C49:C50)</f>
        <v>7230</v>
      </c>
      <c r="D48" s="33"/>
      <c r="E48" s="49"/>
      <c r="F48" s="47">
        <f>F49+F50</f>
        <v>1800</v>
      </c>
      <c r="G48" s="42">
        <f>G49+G50</f>
        <v>1648.8</v>
      </c>
      <c r="H48" s="48">
        <f t="shared" si="5"/>
        <v>-151.2</v>
      </c>
      <c r="I48" s="171">
        <f>G48/F48</f>
        <v>0.916</v>
      </c>
      <c r="J48" s="162">
        <f>G48/C48</f>
        <v>0.228</v>
      </c>
      <c r="K48" s="47">
        <f>K49+K50</f>
        <v>982</v>
      </c>
      <c r="L48" s="19">
        <f t="shared" si="6"/>
        <v>667</v>
      </c>
    </row>
    <row r="49" spans="1:12" ht="35.25" customHeight="1">
      <c r="A49" s="27" t="s">
        <v>686</v>
      </c>
      <c r="B49" s="45" t="s">
        <v>687</v>
      </c>
      <c r="C49" s="29">
        <v>7230</v>
      </c>
      <c r="E49" s="49"/>
      <c r="F49" s="29">
        <v>1800</v>
      </c>
      <c r="G49" s="46">
        <v>1648.8</v>
      </c>
      <c r="H49" s="48">
        <f t="shared" si="5"/>
        <v>-151.2</v>
      </c>
      <c r="I49" s="171"/>
      <c r="J49" s="162"/>
      <c r="K49" s="33">
        <v>965</v>
      </c>
      <c r="L49" s="19">
        <f t="shared" si="6"/>
        <v>684</v>
      </c>
    </row>
    <row r="50" spans="1:12" ht="36" customHeight="1">
      <c r="A50" s="27" t="s">
        <v>688</v>
      </c>
      <c r="B50" s="45" t="s">
        <v>689</v>
      </c>
      <c r="C50" s="48"/>
      <c r="D50" s="33"/>
      <c r="E50" s="49"/>
      <c r="F50" s="48"/>
      <c r="G50" s="46"/>
      <c r="H50" s="48">
        <f t="shared" si="5"/>
        <v>0</v>
      </c>
      <c r="I50" s="171"/>
      <c r="J50" s="162"/>
      <c r="K50" s="33">
        <v>17</v>
      </c>
      <c r="L50" s="19">
        <f t="shared" si="6"/>
        <v>-17</v>
      </c>
    </row>
    <row r="51" spans="1:12" ht="36" customHeight="1">
      <c r="A51" s="27" t="s">
        <v>690</v>
      </c>
      <c r="B51" s="45" t="s">
        <v>691</v>
      </c>
      <c r="C51" s="48">
        <f>5853.5+26805.8</f>
        <v>32659.3</v>
      </c>
      <c r="D51" s="46"/>
      <c r="E51" s="49"/>
      <c r="F51" s="46">
        <v>4877</v>
      </c>
      <c r="G51" s="46">
        <v>4512.27</v>
      </c>
      <c r="H51" s="48">
        <f t="shared" si="5"/>
        <v>-364.7</v>
      </c>
      <c r="I51" s="171"/>
      <c r="J51" s="162"/>
      <c r="K51" s="33">
        <v>0</v>
      </c>
      <c r="L51" s="19">
        <f t="shared" si="6"/>
        <v>4512</v>
      </c>
    </row>
    <row r="52" spans="1:12" ht="14.25" customHeight="1">
      <c r="A52" s="20" t="s">
        <v>692</v>
      </c>
      <c r="B52" s="51" t="s">
        <v>693</v>
      </c>
      <c r="C52" s="22">
        <f>C53</f>
        <v>4464.3</v>
      </c>
      <c r="D52" s="22"/>
      <c r="E52" s="49"/>
      <c r="F52" s="22">
        <f>F53</f>
        <v>1116</v>
      </c>
      <c r="G52" s="24">
        <f>G53</f>
        <v>720.29</v>
      </c>
      <c r="H52" s="22">
        <f t="shared" si="5"/>
        <v>-395.7</v>
      </c>
      <c r="I52" s="170">
        <f>G52/F52</f>
        <v>0.645</v>
      </c>
      <c r="J52" s="162">
        <f>G52/C52</f>
        <v>0.161</v>
      </c>
      <c r="K52" s="22">
        <f>K53</f>
        <v>2142.5</v>
      </c>
      <c r="L52" s="19">
        <f t="shared" si="6"/>
        <v>-1422</v>
      </c>
    </row>
    <row r="53" spans="1:12" ht="15" customHeight="1">
      <c r="A53" s="27" t="s">
        <v>694</v>
      </c>
      <c r="B53" s="45" t="s">
        <v>695</v>
      </c>
      <c r="C53" s="48">
        <v>4464.3</v>
      </c>
      <c r="D53" s="48"/>
      <c r="E53" s="49"/>
      <c r="F53" s="48">
        <v>1116</v>
      </c>
      <c r="G53" s="46">
        <v>720.29</v>
      </c>
      <c r="H53" s="48">
        <f t="shared" si="5"/>
        <v>-395.7</v>
      </c>
      <c r="I53" s="171">
        <f>G53/F53</f>
        <v>0.645</v>
      </c>
      <c r="J53" s="162">
        <f>G53/C53</f>
        <v>0.161</v>
      </c>
      <c r="K53" s="48">
        <v>2142.5</v>
      </c>
      <c r="L53" s="19">
        <f t="shared" si="6"/>
        <v>-1422</v>
      </c>
    </row>
    <row r="54" spans="1:12" ht="26.25" customHeight="1">
      <c r="A54" s="20" t="s">
        <v>696</v>
      </c>
      <c r="B54" s="51" t="s">
        <v>697</v>
      </c>
      <c r="C54" s="22">
        <f>C55+C56</f>
        <v>4861</v>
      </c>
      <c r="D54" s="22"/>
      <c r="E54" s="49"/>
      <c r="F54" s="22">
        <f>F55+F56</f>
        <v>1215</v>
      </c>
      <c r="G54" s="24">
        <f>G55+G56+G57+G69</f>
        <v>882.22</v>
      </c>
      <c r="H54" s="22">
        <f t="shared" si="5"/>
        <v>-332.8</v>
      </c>
      <c r="I54" s="170">
        <f>G54/F54</f>
        <v>0.726</v>
      </c>
      <c r="J54" s="162">
        <f>G54/C54</f>
        <v>0.181</v>
      </c>
      <c r="K54" s="24">
        <f>K55+K56+K57+K69</f>
        <v>676.7</v>
      </c>
      <c r="L54" s="19">
        <f t="shared" si="6"/>
        <v>206</v>
      </c>
    </row>
    <row r="55" spans="1:12" ht="37.5" customHeight="1">
      <c r="A55" s="27" t="s">
        <v>698</v>
      </c>
      <c r="B55" s="52" t="s">
        <v>703</v>
      </c>
      <c r="C55" s="48">
        <v>4818.2</v>
      </c>
      <c r="D55" s="48"/>
      <c r="E55" s="49"/>
      <c r="F55" s="48">
        <v>1205</v>
      </c>
      <c r="G55" s="46">
        <v>575.94</v>
      </c>
      <c r="H55" s="48">
        <f t="shared" si="5"/>
        <v>-629.1</v>
      </c>
      <c r="I55" s="171">
        <f>G55/F55</f>
        <v>0.478</v>
      </c>
      <c r="J55" s="162">
        <f>G55/C55</f>
        <v>0.12</v>
      </c>
      <c r="K55" s="48">
        <v>664.4</v>
      </c>
      <c r="L55" s="19">
        <f t="shared" si="6"/>
        <v>-88</v>
      </c>
    </row>
    <row r="56" spans="1:12" ht="35.25" customHeight="1">
      <c r="A56" s="27" t="s">
        <v>704</v>
      </c>
      <c r="B56" s="52" t="s">
        <v>705</v>
      </c>
      <c r="C56" s="48">
        <v>42.8</v>
      </c>
      <c r="D56" s="48"/>
      <c r="E56" s="48"/>
      <c r="F56" s="48">
        <v>10</v>
      </c>
      <c r="G56" s="46">
        <v>28.84</v>
      </c>
      <c r="H56" s="48">
        <f t="shared" si="5"/>
        <v>18.8</v>
      </c>
      <c r="I56" s="171"/>
      <c r="J56" s="162">
        <f>G56/C56</f>
        <v>0.674</v>
      </c>
      <c r="K56" s="48">
        <v>1.8</v>
      </c>
      <c r="L56" s="19">
        <f t="shared" si="6"/>
        <v>27</v>
      </c>
    </row>
    <row r="57" spans="1:12" ht="36.75" customHeight="1">
      <c r="A57" s="27" t="s">
        <v>706</v>
      </c>
      <c r="B57" s="52" t="s">
        <v>707</v>
      </c>
      <c r="C57" s="48"/>
      <c r="D57" s="48"/>
      <c r="E57" s="48"/>
      <c r="F57" s="48"/>
      <c r="G57" s="42">
        <f>SUM(G58:G68)</f>
        <v>267.84</v>
      </c>
      <c r="H57" s="48">
        <f t="shared" si="5"/>
        <v>267.8</v>
      </c>
      <c r="I57" s="171"/>
      <c r="J57" s="162"/>
      <c r="K57" s="47">
        <v>10.5</v>
      </c>
      <c r="L57" s="19">
        <f t="shared" si="6"/>
        <v>257</v>
      </c>
    </row>
    <row r="58" spans="1:12" ht="37.5" customHeight="1">
      <c r="A58" s="27" t="s">
        <v>256</v>
      </c>
      <c r="B58" s="52" t="s">
        <v>707</v>
      </c>
      <c r="C58" s="48"/>
      <c r="D58" s="48"/>
      <c r="E58" s="48"/>
      <c r="F58" s="48"/>
      <c r="G58" s="46">
        <v>76.5</v>
      </c>
      <c r="H58" s="48">
        <f t="shared" si="5"/>
        <v>76.5</v>
      </c>
      <c r="I58" s="171"/>
      <c r="J58" s="162"/>
      <c r="K58" s="53"/>
      <c r="L58" s="19">
        <f t="shared" si="6"/>
        <v>77</v>
      </c>
    </row>
    <row r="59" spans="1:12" ht="36">
      <c r="A59" s="27" t="s">
        <v>266</v>
      </c>
      <c r="B59" s="52" t="s">
        <v>707</v>
      </c>
      <c r="C59" s="48"/>
      <c r="D59" s="48"/>
      <c r="E59" s="48"/>
      <c r="F59" s="48"/>
      <c r="G59" s="46">
        <v>32.3</v>
      </c>
      <c r="H59" s="48">
        <f t="shared" si="5"/>
        <v>32.3</v>
      </c>
      <c r="I59" s="171"/>
      <c r="J59" s="162"/>
      <c r="K59" s="53"/>
      <c r="L59" s="19">
        <f t="shared" si="6"/>
        <v>32</v>
      </c>
    </row>
    <row r="60" spans="1:12" ht="36">
      <c r="A60" s="27" t="s">
        <v>370</v>
      </c>
      <c r="B60" s="52" t="s">
        <v>707</v>
      </c>
      <c r="C60" s="48"/>
      <c r="D60" s="48"/>
      <c r="E60" s="48"/>
      <c r="F60" s="48"/>
      <c r="G60" s="46">
        <v>87.24</v>
      </c>
      <c r="H60" s="48">
        <f t="shared" si="5"/>
        <v>87.2</v>
      </c>
      <c r="I60" s="171"/>
      <c r="J60" s="162"/>
      <c r="K60" s="53"/>
      <c r="L60" s="19">
        <f t="shared" si="6"/>
        <v>87</v>
      </c>
    </row>
    <row r="61" spans="1:12" ht="36">
      <c r="A61" s="27" t="s">
        <v>379</v>
      </c>
      <c r="B61" s="52" t="s">
        <v>707</v>
      </c>
      <c r="C61" s="48"/>
      <c r="D61" s="48"/>
      <c r="E61" s="48"/>
      <c r="F61" s="48"/>
      <c r="G61" s="46">
        <v>42.2</v>
      </c>
      <c r="H61" s="48">
        <f t="shared" si="5"/>
        <v>42.2</v>
      </c>
      <c r="I61" s="171"/>
      <c r="J61" s="162"/>
      <c r="K61" s="53"/>
      <c r="L61" s="19">
        <f t="shared" si="6"/>
        <v>42</v>
      </c>
    </row>
    <row r="62" spans="1:12" ht="36" hidden="1">
      <c r="A62" s="27" t="s">
        <v>710</v>
      </c>
      <c r="B62" s="52" t="s">
        <v>707</v>
      </c>
      <c r="C62" s="48"/>
      <c r="D62" s="48"/>
      <c r="E62" s="48"/>
      <c r="F62" s="48"/>
      <c r="G62" s="46"/>
      <c r="H62" s="48">
        <f aca="true" t="shared" si="7" ref="H62:H93">G62-F62</f>
        <v>0</v>
      </c>
      <c r="I62" s="171"/>
      <c r="J62" s="162"/>
      <c r="K62" s="53"/>
      <c r="L62" s="19">
        <f t="shared" si="6"/>
        <v>0</v>
      </c>
    </row>
    <row r="63" spans="1:12" ht="36" hidden="1">
      <c r="A63" s="27" t="s">
        <v>711</v>
      </c>
      <c r="B63" s="52" t="s">
        <v>707</v>
      </c>
      <c r="C63" s="48"/>
      <c r="D63" s="48"/>
      <c r="E63" s="48"/>
      <c r="F63" s="48"/>
      <c r="G63" s="46"/>
      <c r="H63" s="48">
        <f t="shared" si="7"/>
        <v>0</v>
      </c>
      <c r="I63" s="171"/>
      <c r="J63" s="162"/>
      <c r="K63" s="53"/>
      <c r="L63" s="19">
        <f t="shared" si="6"/>
        <v>0</v>
      </c>
    </row>
    <row r="64" spans="1:12" ht="36" hidden="1">
      <c r="A64" s="27" t="s">
        <v>712</v>
      </c>
      <c r="B64" s="52" t="s">
        <v>707</v>
      </c>
      <c r="C64" s="48"/>
      <c r="D64" s="48"/>
      <c r="E64" s="48"/>
      <c r="F64" s="48"/>
      <c r="G64" s="46"/>
      <c r="H64" s="48">
        <f t="shared" si="7"/>
        <v>0</v>
      </c>
      <c r="I64" s="171"/>
      <c r="J64" s="162"/>
      <c r="K64" s="53"/>
      <c r="L64" s="19">
        <f t="shared" si="6"/>
        <v>0</v>
      </c>
    </row>
    <row r="65" spans="1:12" ht="36">
      <c r="A65" s="27" t="s">
        <v>534</v>
      </c>
      <c r="B65" s="52" t="s">
        <v>707</v>
      </c>
      <c r="C65" s="48"/>
      <c r="D65" s="48"/>
      <c r="E65" s="48"/>
      <c r="F65" s="48"/>
      <c r="G65" s="46">
        <v>12.06</v>
      </c>
      <c r="H65" s="48">
        <f t="shared" si="7"/>
        <v>12.1</v>
      </c>
      <c r="I65" s="171"/>
      <c r="J65" s="162"/>
      <c r="K65" s="53"/>
      <c r="L65" s="19">
        <f t="shared" si="6"/>
        <v>12</v>
      </c>
    </row>
    <row r="66" spans="1:12" ht="36">
      <c r="A66" s="27" t="s">
        <v>350</v>
      </c>
      <c r="B66" s="52" t="s">
        <v>707</v>
      </c>
      <c r="C66" s="48"/>
      <c r="D66" s="48"/>
      <c r="E66" s="48"/>
      <c r="F66" s="48"/>
      <c r="G66" s="46">
        <v>17.54</v>
      </c>
      <c r="H66" s="48">
        <f t="shared" si="7"/>
        <v>17.5</v>
      </c>
      <c r="I66" s="171"/>
      <c r="J66" s="162"/>
      <c r="K66" s="53"/>
      <c r="L66" s="19">
        <f t="shared" si="6"/>
        <v>18</v>
      </c>
    </row>
    <row r="67" spans="1:12" ht="36" hidden="1">
      <c r="A67" s="27" t="s">
        <v>714</v>
      </c>
      <c r="B67" s="52" t="s">
        <v>707</v>
      </c>
      <c r="C67" s="48"/>
      <c r="D67" s="48"/>
      <c r="E67" s="48"/>
      <c r="F67" s="48"/>
      <c r="G67" s="46"/>
      <c r="H67" s="48">
        <f t="shared" si="7"/>
        <v>0</v>
      </c>
      <c r="I67" s="171"/>
      <c r="J67" s="162"/>
      <c r="K67" s="53"/>
      <c r="L67" s="19">
        <f t="shared" si="6"/>
        <v>0</v>
      </c>
    </row>
    <row r="68" spans="1:12" ht="36" hidden="1">
      <c r="A68" s="27" t="s">
        <v>715</v>
      </c>
      <c r="B68" s="52" t="s">
        <v>707</v>
      </c>
      <c r="C68" s="48"/>
      <c r="D68" s="48"/>
      <c r="E68" s="48"/>
      <c r="F68" s="48"/>
      <c r="G68" s="46"/>
      <c r="H68" s="48">
        <f t="shared" si="7"/>
        <v>0</v>
      </c>
      <c r="I68" s="171"/>
      <c r="J68" s="162"/>
      <c r="K68" s="53"/>
      <c r="L68" s="19">
        <f t="shared" si="6"/>
        <v>0</v>
      </c>
    </row>
    <row r="69" spans="1:12" ht="36">
      <c r="A69" s="27" t="s">
        <v>716</v>
      </c>
      <c r="B69" s="52" t="s">
        <v>717</v>
      </c>
      <c r="C69" s="48"/>
      <c r="D69" s="48"/>
      <c r="E69" s="48"/>
      <c r="F69" s="48"/>
      <c r="G69" s="46">
        <v>9.6</v>
      </c>
      <c r="H69" s="48">
        <f t="shared" si="7"/>
        <v>9.6</v>
      </c>
      <c r="I69" s="171"/>
      <c r="J69" s="162"/>
      <c r="K69" s="53"/>
      <c r="L69" s="19">
        <f t="shared" si="6"/>
        <v>10</v>
      </c>
    </row>
    <row r="70" spans="1:12" ht="24.75" customHeight="1">
      <c r="A70" s="20" t="s">
        <v>718</v>
      </c>
      <c r="B70" s="129" t="s">
        <v>719</v>
      </c>
      <c r="C70" s="22">
        <f>C74</f>
        <v>11045</v>
      </c>
      <c r="D70" s="22"/>
      <c r="E70" s="49"/>
      <c r="F70" s="22">
        <f>F74</f>
        <v>2639</v>
      </c>
      <c r="G70" s="24">
        <f>G74+G73+G72+G71</f>
        <v>2287.5</v>
      </c>
      <c r="H70" s="22">
        <f t="shared" si="7"/>
        <v>-351.5</v>
      </c>
      <c r="I70" s="170">
        <f>G70/F70</f>
        <v>0.867</v>
      </c>
      <c r="J70" s="162">
        <f>G70/C70</f>
        <v>0.207</v>
      </c>
      <c r="K70" s="22">
        <f>K74+K73+K72+K71</f>
        <v>3225.9</v>
      </c>
      <c r="L70" s="19">
        <f t="shared" si="6"/>
        <v>-938</v>
      </c>
    </row>
    <row r="71" spans="1:12" ht="17.25" customHeight="1" hidden="1">
      <c r="A71" s="27" t="s">
        <v>720</v>
      </c>
      <c r="B71" s="52" t="s">
        <v>721</v>
      </c>
      <c r="C71" s="48"/>
      <c r="D71" s="48"/>
      <c r="E71" s="48"/>
      <c r="F71" s="48"/>
      <c r="G71" s="46"/>
      <c r="H71" s="48">
        <f t="shared" si="7"/>
        <v>0</v>
      </c>
      <c r="I71" s="171"/>
      <c r="J71" s="162"/>
      <c r="K71" s="48"/>
      <c r="L71" s="19">
        <f aca="true" t="shared" si="8" ref="L71:L103">G71-K71</f>
        <v>0</v>
      </c>
    </row>
    <row r="72" spans="1:12" ht="37.5" customHeight="1" hidden="1">
      <c r="A72" s="27" t="s">
        <v>722</v>
      </c>
      <c r="B72" s="52" t="s">
        <v>723</v>
      </c>
      <c r="C72" s="48"/>
      <c r="D72" s="48"/>
      <c r="E72" s="48"/>
      <c r="F72" s="48"/>
      <c r="G72" s="46"/>
      <c r="H72" s="48">
        <f t="shared" si="7"/>
        <v>0</v>
      </c>
      <c r="I72" s="171"/>
      <c r="J72" s="162"/>
      <c r="K72" s="48"/>
      <c r="L72" s="19">
        <f t="shared" si="8"/>
        <v>0</v>
      </c>
    </row>
    <row r="73" spans="1:12" ht="36.75" customHeight="1" hidden="1">
      <c r="A73" s="27" t="s">
        <v>724</v>
      </c>
      <c r="B73" s="52" t="s">
        <v>725</v>
      </c>
      <c r="C73" s="48"/>
      <c r="D73" s="48"/>
      <c r="E73" s="48"/>
      <c r="F73" s="48"/>
      <c r="G73" s="46"/>
      <c r="H73" s="48">
        <f t="shared" si="7"/>
        <v>0</v>
      </c>
      <c r="I73" s="171"/>
      <c r="J73" s="162"/>
      <c r="K73" s="48"/>
      <c r="L73" s="19">
        <f t="shared" si="8"/>
        <v>0</v>
      </c>
    </row>
    <row r="74" spans="1:12" ht="36.75" customHeight="1">
      <c r="A74" s="27" t="s">
        <v>119</v>
      </c>
      <c r="B74" s="52" t="s">
        <v>0</v>
      </c>
      <c r="C74" s="48">
        <v>11045</v>
      </c>
      <c r="D74" s="48"/>
      <c r="E74" s="49"/>
      <c r="F74" s="48">
        <v>2639</v>
      </c>
      <c r="G74" s="46">
        <v>2287.5</v>
      </c>
      <c r="H74" s="48">
        <f t="shared" si="7"/>
        <v>-351.5</v>
      </c>
      <c r="I74" s="171">
        <f>G74/F74</f>
        <v>0.867</v>
      </c>
      <c r="J74" s="162">
        <f>G74/C74</f>
        <v>0.207</v>
      </c>
      <c r="K74" s="106">
        <v>3225.9</v>
      </c>
      <c r="L74" s="19">
        <f t="shared" si="8"/>
        <v>-938</v>
      </c>
    </row>
    <row r="75" spans="1:12" ht="13.5" customHeight="1">
      <c r="A75" s="20" t="s">
        <v>1</v>
      </c>
      <c r="B75" s="130" t="s">
        <v>2</v>
      </c>
      <c r="C75" s="36">
        <f>C76</f>
        <v>78</v>
      </c>
      <c r="D75" s="36"/>
      <c r="E75" s="49"/>
      <c r="F75" s="36">
        <f>F76</f>
        <v>27</v>
      </c>
      <c r="G75" s="38">
        <f>G76</f>
        <v>14.16</v>
      </c>
      <c r="H75" s="22">
        <f t="shared" si="7"/>
        <v>-12.8</v>
      </c>
      <c r="I75" s="171">
        <f>G75/F75</f>
        <v>0.524</v>
      </c>
      <c r="J75" s="162">
        <f>G75/C75</f>
        <v>0.182</v>
      </c>
      <c r="K75" s="36">
        <f>K76</f>
        <v>20.8</v>
      </c>
      <c r="L75" s="19">
        <f t="shared" si="8"/>
        <v>-7</v>
      </c>
    </row>
    <row r="76" spans="1:12" ht="13.5" customHeight="1">
      <c r="A76" s="27" t="s">
        <v>3</v>
      </c>
      <c r="B76" s="128" t="s">
        <v>4</v>
      </c>
      <c r="C76" s="47">
        <f>SUM(C77:C79)</f>
        <v>78</v>
      </c>
      <c r="D76" s="47"/>
      <c r="E76" s="49"/>
      <c r="F76" s="47">
        <f>SUM(F77:F79)</f>
        <v>27</v>
      </c>
      <c r="G76" s="42">
        <f>SUM(G77:G79)</f>
        <v>14.16</v>
      </c>
      <c r="H76" s="48">
        <f t="shared" si="7"/>
        <v>-12.8</v>
      </c>
      <c r="I76" s="171">
        <f>G76/F76</f>
        <v>0.524</v>
      </c>
      <c r="J76" s="162">
        <f>G76/C76</f>
        <v>0.182</v>
      </c>
      <c r="K76" s="47">
        <f>SUM(K77:K79)</f>
        <v>20.8</v>
      </c>
      <c r="L76" s="19">
        <f t="shared" si="8"/>
        <v>-7</v>
      </c>
    </row>
    <row r="77" spans="1:12" ht="24">
      <c r="A77" s="27" t="s">
        <v>9</v>
      </c>
      <c r="B77" s="58" t="s">
        <v>10</v>
      </c>
      <c r="C77" s="48">
        <v>78</v>
      </c>
      <c r="D77" s="48"/>
      <c r="E77" s="49"/>
      <c r="F77" s="46">
        <v>27</v>
      </c>
      <c r="G77" s="46">
        <v>12.45</v>
      </c>
      <c r="H77" s="48">
        <f t="shared" si="7"/>
        <v>-14.6</v>
      </c>
      <c r="I77" s="171">
        <f>G77/F77</f>
        <v>0.461</v>
      </c>
      <c r="J77" s="162">
        <f>G77/C77</f>
        <v>0.16</v>
      </c>
      <c r="K77" s="106">
        <v>15.4</v>
      </c>
      <c r="L77" s="19">
        <f t="shared" si="8"/>
        <v>-3</v>
      </c>
    </row>
    <row r="78" spans="1:12" ht="14.25" customHeight="1">
      <c r="A78" s="27" t="s">
        <v>257</v>
      </c>
      <c r="B78" s="58" t="s">
        <v>258</v>
      </c>
      <c r="C78" s="48"/>
      <c r="D78" s="48"/>
      <c r="E78" s="49"/>
      <c r="F78" s="46"/>
      <c r="G78" s="46">
        <v>1.71</v>
      </c>
      <c r="H78" s="48">
        <f t="shared" si="7"/>
        <v>1.7</v>
      </c>
      <c r="I78" s="171"/>
      <c r="J78" s="162"/>
      <c r="K78" s="106"/>
      <c r="L78" s="19">
        <f t="shared" si="8"/>
        <v>2</v>
      </c>
    </row>
    <row r="79" spans="1:12" ht="14.25" customHeight="1">
      <c r="A79" s="27" t="s">
        <v>11</v>
      </c>
      <c r="B79" s="58" t="s">
        <v>345</v>
      </c>
      <c r="C79" s="48"/>
      <c r="D79" s="48"/>
      <c r="E79" s="49"/>
      <c r="F79" s="46"/>
      <c r="G79" s="46"/>
      <c r="H79" s="48">
        <f t="shared" si="7"/>
        <v>0</v>
      </c>
      <c r="I79" s="171"/>
      <c r="J79" s="162"/>
      <c r="K79" s="106">
        <v>5.4</v>
      </c>
      <c r="L79" s="19">
        <f t="shared" si="8"/>
        <v>-5</v>
      </c>
    </row>
    <row r="80" spans="1:12" ht="15" customHeight="1">
      <c r="A80" s="20" t="s">
        <v>15</v>
      </c>
      <c r="B80" s="130" t="s">
        <v>16</v>
      </c>
      <c r="C80" s="36">
        <f>C81+C82+C83+C88+C91+C94+C98+C99+C101</f>
        <v>6587</v>
      </c>
      <c r="D80" s="36"/>
      <c r="E80" s="49"/>
      <c r="F80" s="38">
        <f>F81+F82+F83+F86+F88+F89+F91+F92+F93+F94+F96+F97+F98+F99+F101</f>
        <v>1426</v>
      </c>
      <c r="G80" s="38">
        <f>G81+G82+G83+G86+G87+G88+G89+G90+G91+G92+G93+G94+G95+G96+G97+G98+G99+G101</f>
        <v>1902.74</v>
      </c>
      <c r="H80" s="22">
        <f t="shared" si="7"/>
        <v>476.7</v>
      </c>
      <c r="I80" s="170">
        <f>G80/F80</f>
        <v>1.334</v>
      </c>
      <c r="J80" s="162">
        <f>G80/C80</f>
        <v>0.289</v>
      </c>
      <c r="K80" s="184">
        <f>K81+K82+K83+K86+K88+K89+K91+K92+K93+K94+K96+K97+K98+K99+K101</f>
        <v>1422.4</v>
      </c>
      <c r="L80" s="18">
        <f t="shared" si="8"/>
        <v>480</v>
      </c>
    </row>
    <row r="81" spans="1:12" ht="24" customHeight="1">
      <c r="A81" s="27" t="s">
        <v>17</v>
      </c>
      <c r="B81" s="58" t="s">
        <v>18</v>
      </c>
      <c r="C81" s="48">
        <v>130</v>
      </c>
      <c r="D81" s="48"/>
      <c r="E81" s="49"/>
      <c r="F81" s="46">
        <v>30</v>
      </c>
      <c r="G81" s="46">
        <v>58.92</v>
      </c>
      <c r="H81" s="48">
        <f t="shared" si="7"/>
        <v>28.9</v>
      </c>
      <c r="I81" s="171">
        <f>G81/F81</f>
        <v>1.964</v>
      </c>
      <c r="J81" s="162">
        <f>G81/C81</f>
        <v>0.453</v>
      </c>
      <c r="K81" s="106">
        <v>33.8</v>
      </c>
      <c r="L81" s="19">
        <f t="shared" si="8"/>
        <v>25</v>
      </c>
    </row>
    <row r="82" spans="1:12" ht="33.75" customHeight="1">
      <c r="A82" s="27" t="s">
        <v>19</v>
      </c>
      <c r="B82" s="58" t="s">
        <v>20</v>
      </c>
      <c r="C82" s="48">
        <v>20</v>
      </c>
      <c r="D82" s="48"/>
      <c r="E82" s="49"/>
      <c r="F82" s="46">
        <v>5</v>
      </c>
      <c r="G82" s="46">
        <v>1.35</v>
      </c>
      <c r="H82" s="48">
        <f t="shared" si="7"/>
        <v>-3.7</v>
      </c>
      <c r="I82" s="171">
        <f>G82/F82</f>
        <v>0.27</v>
      </c>
      <c r="J82" s="162">
        <f>G82/C82</f>
        <v>0.068</v>
      </c>
      <c r="K82" s="106">
        <v>4.7</v>
      </c>
      <c r="L82" s="19">
        <f t="shared" si="8"/>
        <v>-3</v>
      </c>
    </row>
    <row r="83" spans="1:12" ht="20.25" customHeight="1">
      <c r="A83" s="27" t="s">
        <v>21</v>
      </c>
      <c r="B83" s="58" t="s">
        <v>22</v>
      </c>
      <c r="C83" s="48">
        <v>140</v>
      </c>
      <c r="D83" s="48"/>
      <c r="E83" s="49"/>
      <c r="F83" s="46">
        <v>30</v>
      </c>
      <c r="G83" s="42">
        <f>G84+G85</f>
        <v>106.58</v>
      </c>
      <c r="H83" s="48">
        <f t="shared" si="7"/>
        <v>76.6</v>
      </c>
      <c r="I83" s="171"/>
      <c r="J83" s="162"/>
      <c r="K83" s="106">
        <v>39.1</v>
      </c>
      <c r="L83" s="19">
        <f t="shared" si="8"/>
        <v>67</v>
      </c>
    </row>
    <row r="84" spans="1:12" ht="18" customHeight="1" hidden="1">
      <c r="A84" s="27" t="s">
        <v>23</v>
      </c>
      <c r="B84" s="58" t="s">
        <v>22</v>
      </c>
      <c r="C84" s="48"/>
      <c r="D84" s="48"/>
      <c r="E84" s="33"/>
      <c r="F84" s="46"/>
      <c r="G84" s="46"/>
      <c r="H84" s="48">
        <f t="shared" si="7"/>
        <v>0</v>
      </c>
      <c r="I84" s="171"/>
      <c r="J84" s="162"/>
      <c r="K84" s="106"/>
      <c r="L84" s="19">
        <f t="shared" si="8"/>
        <v>0</v>
      </c>
    </row>
    <row r="85" spans="1:12" ht="19.5" customHeight="1">
      <c r="A85" s="27" t="s">
        <v>353</v>
      </c>
      <c r="B85" s="58" t="s">
        <v>22</v>
      </c>
      <c r="C85" s="48"/>
      <c r="D85" s="48"/>
      <c r="E85" s="33"/>
      <c r="F85" s="46"/>
      <c r="G85" s="46">
        <v>106.58</v>
      </c>
      <c r="H85" s="48">
        <f t="shared" si="7"/>
        <v>106.6</v>
      </c>
      <c r="I85" s="171"/>
      <c r="J85" s="162"/>
      <c r="K85" s="106"/>
      <c r="L85" s="19">
        <f t="shared" si="8"/>
        <v>107</v>
      </c>
    </row>
    <row r="86" spans="1:12" ht="22.5" customHeight="1">
      <c r="A86" s="27" t="s">
        <v>24</v>
      </c>
      <c r="B86" s="58" t="s">
        <v>25</v>
      </c>
      <c r="C86" s="48"/>
      <c r="D86" s="48"/>
      <c r="E86" s="33"/>
      <c r="F86" s="46"/>
      <c r="G86" s="46">
        <v>28.65</v>
      </c>
      <c r="H86" s="48">
        <f t="shared" si="7"/>
        <v>28.7</v>
      </c>
      <c r="I86" s="171"/>
      <c r="J86" s="162"/>
      <c r="K86" s="106">
        <v>9.8</v>
      </c>
      <c r="L86" s="19">
        <f t="shared" si="8"/>
        <v>19</v>
      </c>
    </row>
    <row r="87" spans="1:12" ht="22.5" customHeight="1">
      <c r="A87" s="27" t="s">
        <v>515</v>
      </c>
      <c r="B87" s="58" t="s">
        <v>25</v>
      </c>
      <c r="C87" s="48"/>
      <c r="D87" s="48"/>
      <c r="E87" s="33"/>
      <c r="F87" s="46"/>
      <c r="G87" s="46">
        <v>1.5</v>
      </c>
      <c r="H87" s="48">
        <f t="shared" si="7"/>
        <v>1.5</v>
      </c>
      <c r="I87" s="171"/>
      <c r="J87" s="162"/>
      <c r="K87" s="106"/>
      <c r="L87" s="19"/>
    </row>
    <row r="88" spans="1:12" ht="16.5" customHeight="1">
      <c r="A88" s="27" t="s">
        <v>26</v>
      </c>
      <c r="B88" s="58" t="s">
        <v>27</v>
      </c>
      <c r="C88" s="48">
        <v>30</v>
      </c>
      <c r="D88" s="48"/>
      <c r="E88" s="33"/>
      <c r="F88" s="46">
        <v>6</v>
      </c>
      <c r="G88" s="46">
        <v>2</v>
      </c>
      <c r="H88" s="48">
        <f t="shared" si="7"/>
        <v>-4</v>
      </c>
      <c r="I88" s="171"/>
      <c r="J88" s="162"/>
      <c r="K88" s="106">
        <v>4.8</v>
      </c>
      <c r="L88" s="19">
        <f t="shared" si="8"/>
        <v>-3</v>
      </c>
    </row>
    <row r="89" spans="1:12" ht="25.5" customHeight="1" hidden="1">
      <c r="A89" s="27" t="s">
        <v>28</v>
      </c>
      <c r="B89" s="58" t="s">
        <v>29</v>
      </c>
      <c r="C89" s="48"/>
      <c r="D89" s="48"/>
      <c r="E89" s="33"/>
      <c r="F89" s="46"/>
      <c r="G89" s="46"/>
      <c r="H89" s="48">
        <f t="shared" si="7"/>
        <v>0</v>
      </c>
      <c r="I89" s="171"/>
      <c r="J89" s="162"/>
      <c r="K89" s="106"/>
      <c r="L89" s="19">
        <f t="shared" si="8"/>
        <v>0</v>
      </c>
    </row>
    <row r="90" spans="1:12" ht="25.5" customHeight="1">
      <c r="A90" s="27" t="s">
        <v>535</v>
      </c>
      <c r="B90" s="58" t="s">
        <v>29</v>
      </c>
      <c r="C90" s="48"/>
      <c r="D90" s="48"/>
      <c r="E90" s="33"/>
      <c r="F90" s="46"/>
      <c r="G90" s="46">
        <v>1.54</v>
      </c>
      <c r="H90" s="48"/>
      <c r="I90" s="171"/>
      <c r="J90" s="162"/>
      <c r="K90" s="106"/>
      <c r="L90" s="19"/>
    </row>
    <row r="91" spans="1:12" ht="22.5" customHeight="1">
      <c r="A91" s="27" t="s">
        <v>30</v>
      </c>
      <c r="B91" s="58" t="s">
        <v>31</v>
      </c>
      <c r="C91" s="48">
        <v>20</v>
      </c>
      <c r="D91" s="48"/>
      <c r="E91" s="49"/>
      <c r="F91" s="46">
        <v>5</v>
      </c>
      <c r="G91" s="46"/>
      <c r="H91" s="48">
        <f t="shared" si="7"/>
        <v>-5</v>
      </c>
      <c r="I91" s="171">
        <f>G91/F91</f>
        <v>0</v>
      </c>
      <c r="J91" s="162">
        <f>G91/C91</f>
        <v>0</v>
      </c>
      <c r="K91" s="106">
        <v>5</v>
      </c>
      <c r="L91" s="19">
        <f t="shared" si="8"/>
        <v>-5</v>
      </c>
    </row>
    <row r="92" spans="1:12" ht="22.5" customHeight="1">
      <c r="A92" s="27" t="s">
        <v>32</v>
      </c>
      <c r="B92" s="58" t="s">
        <v>33</v>
      </c>
      <c r="C92" s="48"/>
      <c r="D92" s="48"/>
      <c r="E92" s="33"/>
      <c r="F92" s="46"/>
      <c r="G92" s="46">
        <v>11</v>
      </c>
      <c r="H92" s="48">
        <f t="shared" si="7"/>
        <v>11</v>
      </c>
      <c r="I92" s="171"/>
      <c r="J92" s="162"/>
      <c r="K92" s="106"/>
      <c r="L92" s="19">
        <f t="shared" si="8"/>
        <v>11</v>
      </c>
    </row>
    <row r="93" spans="1:12" ht="22.5" customHeight="1" hidden="1">
      <c r="A93" s="27" t="s">
        <v>34</v>
      </c>
      <c r="B93" s="58" t="s">
        <v>35</v>
      </c>
      <c r="C93" s="48"/>
      <c r="D93" s="48"/>
      <c r="E93" s="33"/>
      <c r="F93" s="46"/>
      <c r="G93" s="46"/>
      <c r="H93" s="48">
        <f t="shared" si="7"/>
        <v>0</v>
      </c>
      <c r="I93" s="171"/>
      <c r="J93" s="162"/>
      <c r="K93" s="106"/>
      <c r="L93" s="19">
        <f t="shared" si="8"/>
        <v>0</v>
      </c>
    </row>
    <row r="94" spans="1:12" ht="13.5" customHeight="1">
      <c r="A94" s="27" t="s">
        <v>36</v>
      </c>
      <c r="B94" s="58" t="s">
        <v>37</v>
      </c>
      <c r="C94" s="48">
        <v>30</v>
      </c>
      <c r="D94" s="48"/>
      <c r="E94" s="49"/>
      <c r="F94" s="46">
        <v>7</v>
      </c>
      <c r="G94" s="46">
        <v>22.4</v>
      </c>
      <c r="H94" s="48">
        <f aca="true" t="shared" si="9" ref="H94:H127">G94-F94</f>
        <v>15.4</v>
      </c>
      <c r="I94" s="171">
        <f>G94/F94</f>
        <v>3.2</v>
      </c>
      <c r="J94" s="162">
        <f>G94/C94</f>
        <v>0.747</v>
      </c>
      <c r="K94" s="106">
        <v>17.7</v>
      </c>
      <c r="L94" s="19">
        <f t="shared" si="8"/>
        <v>5</v>
      </c>
    </row>
    <row r="95" spans="1:12" ht="13.5" customHeight="1">
      <c r="A95" s="27" t="s">
        <v>516</v>
      </c>
      <c r="B95" s="58" t="s">
        <v>37</v>
      </c>
      <c r="C95" s="48"/>
      <c r="D95" s="48"/>
      <c r="E95" s="49"/>
      <c r="F95" s="46"/>
      <c r="G95" s="46">
        <v>0.5</v>
      </c>
      <c r="H95" s="48"/>
      <c r="I95" s="171"/>
      <c r="J95" s="162"/>
      <c r="K95" s="106"/>
      <c r="L95" s="19"/>
    </row>
    <row r="96" spans="1:12" ht="31.5" customHeight="1">
      <c r="A96" s="27" t="s">
        <v>38</v>
      </c>
      <c r="B96" s="133" t="s">
        <v>39</v>
      </c>
      <c r="C96" s="33"/>
      <c r="D96" s="33"/>
      <c r="E96" s="33"/>
      <c r="F96" s="46"/>
      <c r="G96" s="46">
        <v>2</v>
      </c>
      <c r="H96" s="48">
        <f t="shared" si="9"/>
        <v>2</v>
      </c>
      <c r="I96" s="171"/>
      <c r="J96" s="162"/>
      <c r="K96" s="106"/>
      <c r="L96" s="19">
        <f t="shared" si="8"/>
        <v>2</v>
      </c>
    </row>
    <row r="97" spans="1:12" ht="36" hidden="1">
      <c r="A97" s="27" t="s">
        <v>40</v>
      </c>
      <c r="B97" s="58" t="s">
        <v>39</v>
      </c>
      <c r="C97" s="33"/>
      <c r="D97" s="33"/>
      <c r="E97" s="33"/>
      <c r="F97" s="46"/>
      <c r="G97" s="46"/>
      <c r="H97" s="48">
        <f t="shared" si="9"/>
        <v>0</v>
      </c>
      <c r="I97" s="171"/>
      <c r="J97" s="162"/>
      <c r="K97" s="48"/>
      <c r="L97" s="19">
        <f t="shared" si="8"/>
        <v>0</v>
      </c>
    </row>
    <row r="98" spans="1:12" ht="33" customHeight="1">
      <c r="A98" s="27" t="s">
        <v>41</v>
      </c>
      <c r="B98" s="58" t="s">
        <v>39</v>
      </c>
      <c r="C98" s="48">
        <v>75</v>
      </c>
      <c r="D98" s="48"/>
      <c r="E98" s="49"/>
      <c r="F98" s="46">
        <v>18</v>
      </c>
      <c r="G98" s="46">
        <v>22.31</v>
      </c>
      <c r="H98" s="48">
        <f t="shared" si="9"/>
        <v>4.3</v>
      </c>
      <c r="I98" s="171">
        <f>G98/F98</f>
        <v>1.239</v>
      </c>
      <c r="J98" s="162">
        <f>G98/C98</f>
        <v>0.297</v>
      </c>
      <c r="K98" s="48">
        <v>16.1</v>
      </c>
      <c r="L98" s="19">
        <f t="shared" si="8"/>
        <v>6</v>
      </c>
    </row>
    <row r="99" spans="1:12" ht="23.25" customHeight="1">
      <c r="A99" s="27" t="s">
        <v>42</v>
      </c>
      <c r="B99" s="58" t="s">
        <v>239</v>
      </c>
      <c r="C99" s="48">
        <v>5622</v>
      </c>
      <c r="D99" s="48"/>
      <c r="E99" s="49"/>
      <c r="F99" s="46">
        <v>1200</v>
      </c>
      <c r="G99" s="46">
        <v>1098.67</v>
      </c>
      <c r="H99" s="48">
        <f t="shared" si="9"/>
        <v>-101.3</v>
      </c>
      <c r="I99" s="171">
        <f>G99/F99</f>
        <v>0.916</v>
      </c>
      <c r="J99" s="162">
        <f>G99/C99</f>
        <v>0.195</v>
      </c>
      <c r="K99" s="106">
        <v>421.1</v>
      </c>
      <c r="L99" s="19">
        <f t="shared" si="8"/>
        <v>678</v>
      </c>
    </row>
    <row r="100" spans="1:12" ht="24" hidden="1">
      <c r="A100" s="27" t="s">
        <v>43</v>
      </c>
      <c r="B100" s="58" t="s">
        <v>44</v>
      </c>
      <c r="C100" s="48"/>
      <c r="D100" s="48"/>
      <c r="E100" s="49"/>
      <c r="F100" s="46"/>
      <c r="G100" s="46"/>
      <c r="H100" s="48">
        <f t="shared" si="9"/>
        <v>0</v>
      </c>
      <c r="I100" s="171"/>
      <c r="J100" s="162"/>
      <c r="K100" s="106"/>
      <c r="L100" s="19">
        <f t="shared" si="8"/>
        <v>0</v>
      </c>
    </row>
    <row r="101" spans="1:12" ht="36">
      <c r="A101" s="27" t="s">
        <v>45</v>
      </c>
      <c r="B101" s="57" t="s">
        <v>240</v>
      </c>
      <c r="C101" s="47">
        <f>C106+C109+C110+C111</f>
        <v>520</v>
      </c>
      <c r="D101" s="47"/>
      <c r="E101" s="65"/>
      <c r="F101" s="47">
        <f>F106+F109+F110+F111</f>
        <v>125</v>
      </c>
      <c r="G101" s="42">
        <f>SUM(G102:G119)</f>
        <v>545.32</v>
      </c>
      <c r="H101" s="48">
        <f t="shared" si="9"/>
        <v>420.3</v>
      </c>
      <c r="I101" s="171">
        <f>G101/F101</f>
        <v>4.363</v>
      </c>
      <c r="J101" s="162">
        <f>G101/C101</f>
        <v>1.049</v>
      </c>
      <c r="K101" s="107">
        <f>SUM(K102:K119)</f>
        <v>870.3</v>
      </c>
      <c r="L101" s="19">
        <f t="shared" si="8"/>
        <v>-325</v>
      </c>
    </row>
    <row r="102" spans="1:12" ht="36">
      <c r="A102" s="27" t="s">
        <v>46</v>
      </c>
      <c r="B102" s="58" t="s">
        <v>47</v>
      </c>
      <c r="C102" s="48"/>
      <c r="D102" s="48"/>
      <c r="E102" s="33"/>
      <c r="F102" s="46"/>
      <c r="G102" s="46">
        <v>0.2</v>
      </c>
      <c r="H102" s="48">
        <f t="shared" si="9"/>
        <v>0.2</v>
      </c>
      <c r="I102" s="171"/>
      <c r="J102" s="162"/>
      <c r="K102" s="106"/>
      <c r="L102" s="19">
        <f t="shared" si="8"/>
        <v>0</v>
      </c>
    </row>
    <row r="103" spans="1:12" ht="36">
      <c r="A103" s="27" t="s">
        <v>48</v>
      </c>
      <c r="B103" s="58" t="s">
        <v>47</v>
      </c>
      <c r="C103" s="48"/>
      <c r="D103" s="48"/>
      <c r="E103" s="33"/>
      <c r="F103" s="46"/>
      <c r="G103" s="46">
        <v>0.13</v>
      </c>
      <c r="H103" s="48">
        <f t="shared" si="9"/>
        <v>0.1</v>
      </c>
      <c r="I103" s="171"/>
      <c r="J103" s="162"/>
      <c r="K103" s="106"/>
      <c r="L103" s="19">
        <f t="shared" si="8"/>
        <v>0</v>
      </c>
    </row>
    <row r="104" spans="1:12" ht="36" hidden="1">
      <c r="A104" s="27" t="s">
        <v>49</v>
      </c>
      <c r="B104" s="58" t="s">
        <v>47</v>
      </c>
      <c r="C104" s="48"/>
      <c r="D104" s="48"/>
      <c r="E104" s="33"/>
      <c r="F104" s="46"/>
      <c r="G104" s="46"/>
      <c r="H104" s="48">
        <f t="shared" si="9"/>
        <v>0</v>
      </c>
      <c r="I104" s="171"/>
      <c r="J104" s="162"/>
      <c r="K104" s="106"/>
      <c r="L104" s="19">
        <f aca="true" t="shared" si="10" ref="L104:L135">G104-K104</f>
        <v>0</v>
      </c>
    </row>
    <row r="105" spans="1:12" ht="36">
      <c r="A105" s="27" t="s">
        <v>50</v>
      </c>
      <c r="B105" s="58" t="s">
        <v>47</v>
      </c>
      <c r="C105" s="48"/>
      <c r="D105" s="48"/>
      <c r="E105" s="33"/>
      <c r="F105" s="46"/>
      <c r="G105" s="46">
        <v>0.55</v>
      </c>
      <c r="H105" s="48">
        <f t="shared" si="9"/>
        <v>0.6</v>
      </c>
      <c r="I105" s="171"/>
      <c r="J105" s="162"/>
      <c r="K105" s="106"/>
      <c r="L105" s="19">
        <f t="shared" si="10"/>
        <v>1</v>
      </c>
    </row>
    <row r="106" spans="1:12" ht="44.25" customHeight="1">
      <c r="A106" s="27" t="s">
        <v>51</v>
      </c>
      <c r="B106" s="58" t="s">
        <v>52</v>
      </c>
      <c r="C106" s="48">
        <v>20</v>
      </c>
      <c r="D106" s="48"/>
      <c r="E106" s="49"/>
      <c r="F106" s="46">
        <v>5</v>
      </c>
      <c r="G106" s="46">
        <v>194.16</v>
      </c>
      <c r="H106" s="48">
        <f t="shared" si="9"/>
        <v>189.2</v>
      </c>
      <c r="I106" s="171"/>
      <c r="J106" s="162"/>
      <c r="K106" s="106">
        <v>601</v>
      </c>
      <c r="L106" s="19">
        <f t="shared" si="10"/>
        <v>-407</v>
      </c>
    </row>
    <row r="107" spans="1:12" ht="34.5" customHeight="1">
      <c r="A107" s="27" t="s">
        <v>267</v>
      </c>
      <c r="B107" s="58" t="s">
        <v>47</v>
      </c>
      <c r="C107" s="48"/>
      <c r="D107" s="48"/>
      <c r="E107" s="49"/>
      <c r="F107" s="46"/>
      <c r="G107" s="46">
        <v>5.15</v>
      </c>
      <c r="H107" s="48">
        <f t="shared" si="9"/>
        <v>5.2</v>
      </c>
      <c r="I107" s="171"/>
      <c r="J107" s="162"/>
      <c r="K107" s="106"/>
      <c r="L107" s="19">
        <f t="shared" si="10"/>
        <v>5</v>
      </c>
    </row>
    <row r="108" spans="1:12" ht="36">
      <c r="A108" s="27" t="s">
        <v>53</v>
      </c>
      <c r="B108" s="58" t="s">
        <v>47</v>
      </c>
      <c r="C108" s="48"/>
      <c r="D108" s="48"/>
      <c r="E108" s="33"/>
      <c r="F108" s="46"/>
      <c r="G108" s="46">
        <v>18.71</v>
      </c>
      <c r="H108" s="48">
        <f t="shared" si="9"/>
        <v>18.7</v>
      </c>
      <c r="I108" s="171"/>
      <c r="J108" s="162"/>
      <c r="K108" s="106"/>
      <c r="L108" s="19">
        <f t="shared" si="10"/>
        <v>19</v>
      </c>
    </row>
    <row r="109" spans="1:12" ht="36">
      <c r="A109" s="27" t="s">
        <v>54</v>
      </c>
      <c r="B109" s="58" t="s">
        <v>47</v>
      </c>
      <c r="C109" s="48"/>
      <c r="D109" s="48"/>
      <c r="E109" s="33"/>
      <c r="F109" s="46"/>
      <c r="G109" s="46">
        <v>16</v>
      </c>
      <c r="H109" s="48">
        <f t="shared" si="9"/>
        <v>16</v>
      </c>
      <c r="I109" s="171"/>
      <c r="J109" s="162"/>
      <c r="K109" s="106">
        <v>1.2</v>
      </c>
      <c r="L109" s="19">
        <f t="shared" si="10"/>
        <v>15</v>
      </c>
    </row>
    <row r="110" spans="1:12" ht="36">
      <c r="A110" s="27" t="s">
        <v>55</v>
      </c>
      <c r="B110" s="58" t="s">
        <v>503</v>
      </c>
      <c r="C110" s="48">
        <v>300</v>
      </c>
      <c r="D110" s="48"/>
      <c r="E110" s="33"/>
      <c r="F110" s="46">
        <v>70</v>
      </c>
      <c r="G110" s="46">
        <v>88.74</v>
      </c>
      <c r="H110" s="48">
        <f t="shared" si="9"/>
        <v>18.7</v>
      </c>
      <c r="I110" s="171">
        <f>G110/F110</f>
        <v>1.268</v>
      </c>
      <c r="J110" s="162">
        <f>G110/C110</f>
        <v>0.296</v>
      </c>
      <c r="K110" s="48">
        <v>97</v>
      </c>
      <c r="L110" s="19">
        <f t="shared" si="10"/>
        <v>-8</v>
      </c>
    </row>
    <row r="111" spans="1:12" ht="36">
      <c r="A111" s="27" t="s">
        <v>56</v>
      </c>
      <c r="B111" s="58" t="s">
        <v>57</v>
      </c>
      <c r="C111" s="48">
        <v>200</v>
      </c>
      <c r="D111" s="48"/>
      <c r="E111" s="33"/>
      <c r="F111" s="46">
        <v>50</v>
      </c>
      <c r="G111" s="46">
        <v>65.79</v>
      </c>
      <c r="H111" s="48">
        <f t="shared" si="9"/>
        <v>15.8</v>
      </c>
      <c r="I111" s="171">
        <f>G111/F111</f>
        <v>1.316</v>
      </c>
      <c r="J111" s="162">
        <f>G111/C111</f>
        <v>0.329</v>
      </c>
      <c r="K111" s="48">
        <v>125</v>
      </c>
      <c r="L111" s="19">
        <f t="shared" si="10"/>
        <v>-59</v>
      </c>
    </row>
    <row r="112" spans="1:12" ht="36">
      <c r="A112" s="27" t="s">
        <v>58</v>
      </c>
      <c r="B112" s="58" t="s">
        <v>47</v>
      </c>
      <c r="C112" s="48"/>
      <c r="D112" s="48"/>
      <c r="E112" s="33"/>
      <c r="F112" s="46"/>
      <c r="G112" s="46">
        <v>98.23</v>
      </c>
      <c r="H112" s="48"/>
      <c r="I112" s="171"/>
      <c r="J112" s="162"/>
      <c r="K112" s="48"/>
      <c r="L112" s="19"/>
    </row>
    <row r="113" spans="1:12" ht="36">
      <c r="A113" s="27" t="s">
        <v>259</v>
      </c>
      <c r="B113" s="58" t="s">
        <v>47</v>
      </c>
      <c r="C113" s="48"/>
      <c r="D113" s="48"/>
      <c r="E113" s="33"/>
      <c r="F113" s="46"/>
      <c r="G113" s="46">
        <v>25</v>
      </c>
      <c r="H113" s="48">
        <f t="shared" si="9"/>
        <v>25</v>
      </c>
      <c r="I113" s="171"/>
      <c r="J113" s="162"/>
      <c r="K113" s="48"/>
      <c r="L113" s="19">
        <f t="shared" si="10"/>
        <v>25</v>
      </c>
    </row>
    <row r="114" spans="1:12" ht="36">
      <c r="A114" s="27" t="s">
        <v>59</v>
      </c>
      <c r="B114" s="58" t="s">
        <v>47</v>
      </c>
      <c r="C114" s="48"/>
      <c r="D114" s="48"/>
      <c r="E114" s="33"/>
      <c r="F114" s="46"/>
      <c r="G114" s="46">
        <v>16.12</v>
      </c>
      <c r="H114" s="48">
        <f t="shared" si="9"/>
        <v>16.1</v>
      </c>
      <c r="I114" s="171"/>
      <c r="J114" s="162"/>
      <c r="K114" s="48">
        <v>46.1</v>
      </c>
      <c r="L114" s="19">
        <f t="shared" si="10"/>
        <v>-30</v>
      </c>
    </row>
    <row r="115" spans="1:12" ht="36">
      <c r="A115" s="27" t="s">
        <v>260</v>
      </c>
      <c r="B115" s="58" t="s">
        <v>47</v>
      </c>
      <c r="C115" s="48"/>
      <c r="D115" s="48"/>
      <c r="E115" s="33"/>
      <c r="F115" s="46"/>
      <c r="G115" s="46">
        <v>16.04</v>
      </c>
      <c r="H115" s="48">
        <f t="shared" si="9"/>
        <v>16</v>
      </c>
      <c r="I115" s="171"/>
      <c r="J115" s="162"/>
      <c r="K115" s="48"/>
      <c r="L115" s="19">
        <f t="shared" si="10"/>
        <v>16</v>
      </c>
    </row>
    <row r="116" spans="1:12" ht="36">
      <c r="A116" s="27" t="s">
        <v>261</v>
      </c>
      <c r="B116" s="58" t="s">
        <v>47</v>
      </c>
      <c r="C116" s="48"/>
      <c r="D116" s="48"/>
      <c r="E116" s="33"/>
      <c r="F116" s="46"/>
      <c r="G116" s="46">
        <v>0.5</v>
      </c>
      <c r="H116" s="48">
        <f t="shared" si="9"/>
        <v>0.5</v>
      </c>
      <c r="I116" s="171"/>
      <c r="J116" s="162"/>
      <c r="K116" s="48"/>
      <c r="L116" s="19">
        <f t="shared" si="10"/>
        <v>1</v>
      </c>
    </row>
    <row r="117" spans="1:12" ht="36" hidden="1">
      <c r="A117" s="27" t="s">
        <v>62</v>
      </c>
      <c r="B117" s="58" t="s">
        <v>47</v>
      </c>
      <c r="C117" s="48"/>
      <c r="D117" s="48"/>
      <c r="E117" s="33"/>
      <c r="F117" s="46"/>
      <c r="G117" s="46"/>
      <c r="H117" s="48">
        <f t="shared" si="9"/>
        <v>0</v>
      </c>
      <c r="I117" s="171"/>
      <c r="J117" s="162"/>
      <c r="K117" s="48"/>
      <c r="L117" s="19">
        <f t="shared" si="10"/>
        <v>0</v>
      </c>
    </row>
    <row r="118" spans="1:12" ht="36" hidden="1">
      <c r="A118" s="27" t="s">
        <v>63</v>
      </c>
      <c r="B118" s="58" t="s">
        <v>47</v>
      </c>
      <c r="C118" s="33"/>
      <c r="D118" s="33"/>
      <c r="E118" s="33"/>
      <c r="F118" s="46"/>
      <c r="G118" s="46"/>
      <c r="H118" s="48">
        <f t="shared" si="9"/>
        <v>0</v>
      </c>
      <c r="I118" s="171"/>
      <c r="J118" s="162"/>
      <c r="K118" s="48"/>
      <c r="L118" s="19">
        <f t="shared" si="10"/>
        <v>0</v>
      </c>
    </row>
    <row r="119" spans="1:12" ht="36" hidden="1">
      <c r="A119" s="27" t="s">
        <v>64</v>
      </c>
      <c r="B119" s="58" t="s">
        <v>47</v>
      </c>
      <c r="C119" s="33"/>
      <c r="D119" s="33"/>
      <c r="E119" s="33"/>
      <c r="F119" s="46"/>
      <c r="G119" s="46"/>
      <c r="H119" s="48">
        <f t="shared" si="9"/>
        <v>0</v>
      </c>
      <c r="I119" s="171"/>
      <c r="J119" s="162"/>
      <c r="K119" s="48"/>
      <c r="L119" s="19">
        <f t="shared" si="10"/>
        <v>0</v>
      </c>
    </row>
    <row r="120" spans="1:12" ht="12.75">
      <c r="A120" s="20" t="s">
        <v>65</v>
      </c>
      <c r="B120" s="134" t="s">
        <v>66</v>
      </c>
      <c r="C120" s="22">
        <f>C124</f>
        <v>0</v>
      </c>
      <c r="D120" s="22"/>
      <c r="E120" s="49"/>
      <c r="F120" s="24">
        <f>F124</f>
        <v>0</v>
      </c>
      <c r="G120" s="38">
        <f>G121+G122+G123+G124+G125</f>
        <v>47.49</v>
      </c>
      <c r="H120" s="22">
        <f t="shared" si="9"/>
        <v>47.5</v>
      </c>
      <c r="I120" s="171"/>
      <c r="J120" s="162"/>
      <c r="K120" s="36">
        <f>K121+K125</f>
        <v>75.8</v>
      </c>
      <c r="L120" s="18">
        <f t="shared" si="10"/>
        <v>-28</v>
      </c>
    </row>
    <row r="121" spans="1:12" ht="24.75" customHeight="1">
      <c r="A121" s="27" t="s">
        <v>67</v>
      </c>
      <c r="B121" s="58" t="s">
        <v>68</v>
      </c>
      <c r="C121" s="48"/>
      <c r="D121" s="48"/>
      <c r="E121" s="33"/>
      <c r="F121" s="46"/>
      <c r="G121" s="32">
        <v>14.18</v>
      </c>
      <c r="H121" s="48">
        <f t="shared" si="9"/>
        <v>14.2</v>
      </c>
      <c r="I121" s="171"/>
      <c r="J121" s="162"/>
      <c r="K121" s="29">
        <v>61.6</v>
      </c>
      <c r="L121" s="19">
        <f t="shared" si="10"/>
        <v>-47</v>
      </c>
    </row>
    <row r="122" spans="1:12" ht="17.25" customHeight="1" hidden="1">
      <c r="A122" s="27" t="s">
        <v>69</v>
      </c>
      <c r="B122" s="58" t="s">
        <v>70</v>
      </c>
      <c r="C122" s="48"/>
      <c r="D122" s="48"/>
      <c r="E122" s="33"/>
      <c r="F122" s="46"/>
      <c r="G122" s="32"/>
      <c r="H122" s="48">
        <f t="shared" si="9"/>
        <v>0</v>
      </c>
      <c r="I122" s="171"/>
      <c r="J122" s="162"/>
      <c r="K122" s="29"/>
      <c r="L122" s="19">
        <f t="shared" si="10"/>
        <v>0</v>
      </c>
    </row>
    <row r="123" spans="1:12" ht="18" customHeight="1" hidden="1">
      <c r="A123" s="27" t="s">
        <v>71</v>
      </c>
      <c r="B123" s="58" t="s">
        <v>70</v>
      </c>
      <c r="C123" s="48"/>
      <c r="D123" s="48"/>
      <c r="E123" s="33"/>
      <c r="F123" s="46"/>
      <c r="G123" s="32"/>
      <c r="H123" s="48">
        <f t="shared" si="9"/>
        <v>0</v>
      </c>
      <c r="I123" s="171"/>
      <c r="J123" s="162"/>
      <c r="K123" s="29"/>
      <c r="L123" s="19">
        <f t="shared" si="10"/>
        <v>0</v>
      </c>
    </row>
    <row r="124" spans="1:12" ht="24" customHeight="1" hidden="1">
      <c r="A124" s="27" t="s">
        <v>72</v>
      </c>
      <c r="B124" s="58" t="s">
        <v>73</v>
      </c>
      <c r="C124" s="48"/>
      <c r="D124" s="48"/>
      <c r="E124" s="49"/>
      <c r="F124" s="46"/>
      <c r="G124" s="32"/>
      <c r="H124" s="48">
        <f t="shared" si="9"/>
        <v>0</v>
      </c>
      <c r="I124" s="171"/>
      <c r="J124" s="162"/>
      <c r="K124" s="29"/>
      <c r="L124" s="19">
        <f t="shared" si="10"/>
        <v>0</v>
      </c>
    </row>
    <row r="125" spans="1:12" ht="26.25" customHeight="1">
      <c r="A125" s="27" t="s">
        <v>74</v>
      </c>
      <c r="B125" s="58" t="s">
        <v>75</v>
      </c>
      <c r="C125" s="33"/>
      <c r="D125" s="33"/>
      <c r="E125" s="33"/>
      <c r="F125" s="46"/>
      <c r="G125" s="32">
        <v>33.31</v>
      </c>
      <c r="H125" s="48">
        <f t="shared" si="9"/>
        <v>33.3</v>
      </c>
      <c r="I125" s="171"/>
      <c r="J125" s="162"/>
      <c r="K125" s="29">
        <v>14.2</v>
      </c>
      <c r="L125" s="19">
        <f t="shared" si="10"/>
        <v>19</v>
      </c>
    </row>
    <row r="126" spans="1:12" ht="26.25" customHeight="1">
      <c r="A126" s="20" t="s">
        <v>76</v>
      </c>
      <c r="B126" s="57" t="s">
        <v>77</v>
      </c>
      <c r="C126" s="24">
        <f>C127</f>
        <v>0</v>
      </c>
      <c r="D126" s="24"/>
      <c r="E126" s="49"/>
      <c r="F126" s="24">
        <f>F127</f>
        <v>0</v>
      </c>
      <c r="G126" s="24">
        <f>G127</f>
        <v>81.43</v>
      </c>
      <c r="H126" s="22">
        <f t="shared" si="9"/>
        <v>81.4</v>
      </c>
      <c r="I126" s="171"/>
      <c r="J126" s="162"/>
      <c r="K126" s="24">
        <f>K127</f>
        <v>0</v>
      </c>
      <c r="L126" s="18">
        <f t="shared" si="10"/>
        <v>81</v>
      </c>
    </row>
    <row r="127" spans="1:12" ht="26.25" customHeight="1">
      <c r="A127" s="27" t="s">
        <v>78</v>
      </c>
      <c r="B127" s="58" t="s">
        <v>79</v>
      </c>
      <c r="C127" s="24"/>
      <c r="D127" s="24"/>
      <c r="E127" s="24"/>
      <c r="F127" s="24"/>
      <c r="G127" s="46">
        <v>81.43</v>
      </c>
      <c r="H127" s="48">
        <f t="shared" si="9"/>
        <v>81.4</v>
      </c>
      <c r="I127" s="171"/>
      <c r="J127" s="162"/>
      <c r="K127" s="15"/>
      <c r="L127" s="19">
        <f t="shared" si="10"/>
        <v>81</v>
      </c>
    </row>
    <row r="128" spans="1:12" ht="18" customHeight="1">
      <c r="A128" s="20" t="s">
        <v>81</v>
      </c>
      <c r="B128" s="57" t="s">
        <v>82</v>
      </c>
      <c r="C128" s="24">
        <f>C130</f>
        <v>-2500</v>
      </c>
      <c r="D128" s="46"/>
      <c r="E128" s="46"/>
      <c r="F128" s="24">
        <f>F130</f>
        <v>-2500</v>
      </c>
      <c r="G128" s="24">
        <f>G129+G130</f>
        <v>-2581.43</v>
      </c>
      <c r="H128" s="22">
        <f>G128-C128</f>
        <v>-81.4</v>
      </c>
      <c r="I128" s="171"/>
      <c r="J128" s="162"/>
      <c r="K128" s="15">
        <f>K130</f>
        <v>0</v>
      </c>
      <c r="L128" s="19">
        <f t="shared" si="10"/>
        <v>-2581</v>
      </c>
    </row>
    <row r="129" spans="1:12" ht="24" customHeight="1" hidden="1">
      <c r="A129" s="27" t="s">
        <v>83</v>
      </c>
      <c r="B129" s="58" t="s">
        <v>89</v>
      </c>
      <c r="C129" s="46"/>
      <c r="D129" s="46"/>
      <c r="E129" s="46"/>
      <c r="F129" s="46"/>
      <c r="G129" s="46"/>
      <c r="H129" s="48">
        <f>G129-C129</f>
        <v>0</v>
      </c>
      <c r="I129" s="171"/>
      <c r="J129" s="162"/>
      <c r="K129" s="15"/>
      <c r="L129" s="19">
        <f t="shared" si="10"/>
        <v>0</v>
      </c>
    </row>
    <row r="130" spans="1:12" ht="24" customHeight="1">
      <c r="A130" s="27" t="s">
        <v>90</v>
      </c>
      <c r="B130" s="58" t="s">
        <v>91</v>
      </c>
      <c r="C130" s="46">
        <v>-2500</v>
      </c>
      <c r="D130" s="46"/>
      <c r="E130" s="46"/>
      <c r="F130" s="46">
        <v>-2500</v>
      </c>
      <c r="G130" s="46">
        <v>-2581.43</v>
      </c>
      <c r="H130" s="48">
        <f>G130-C130</f>
        <v>-81.4</v>
      </c>
      <c r="I130" s="171"/>
      <c r="J130" s="162"/>
      <c r="K130" s="33"/>
      <c r="L130" s="19">
        <f t="shared" si="10"/>
        <v>-2581</v>
      </c>
    </row>
    <row r="131" spans="1:12" ht="24.75" customHeight="1">
      <c r="A131" s="20" t="s">
        <v>92</v>
      </c>
      <c r="B131" s="57" t="s">
        <v>93</v>
      </c>
      <c r="C131" s="59">
        <f>C132+C137+C175</f>
        <v>1677348.791</v>
      </c>
      <c r="D131" s="59">
        <f>D132+D137+D175</f>
        <v>1677348.791</v>
      </c>
      <c r="E131" s="60">
        <f aca="true" t="shared" si="11" ref="E131:E159">D131-C131</f>
        <v>0</v>
      </c>
      <c r="F131" s="59">
        <f>F132+F137+F175</f>
        <v>482507.748</v>
      </c>
      <c r="G131" s="176">
        <f>G132+G137+G175</f>
        <v>392690.238</v>
      </c>
      <c r="H131" s="22">
        <f aca="true" t="shared" si="12" ref="H131:H162">G131-F131</f>
        <v>-89817.5</v>
      </c>
      <c r="I131" s="170">
        <f>G131/F131</f>
        <v>0.814</v>
      </c>
      <c r="J131" s="162">
        <f>G131/C131</f>
        <v>0.234</v>
      </c>
      <c r="K131" s="22">
        <f>K132+K137+K175</f>
        <v>440825.4</v>
      </c>
      <c r="L131" s="18">
        <f t="shared" si="10"/>
        <v>-48135</v>
      </c>
    </row>
    <row r="132" spans="1:12" ht="17.25" customHeight="1">
      <c r="A132" s="135" t="s">
        <v>94</v>
      </c>
      <c r="B132" s="136" t="s">
        <v>95</v>
      </c>
      <c r="C132" s="118">
        <f>C133+C134+C135+C136</f>
        <v>882401.9</v>
      </c>
      <c r="D132" s="118">
        <f>D133+D134+D135+D136</f>
        <v>882401.9</v>
      </c>
      <c r="E132" s="13">
        <f t="shared" si="11"/>
        <v>0</v>
      </c>
      <c r="F132" s="118">
        <f>F133+F134+F135+F136</f>
        <v>287598.8</v>
      </c>
      <c r="G132" s="68">
        <f>G133+G134+G135+G136</f>
        <v>287598.8</v>
      </c>
      <c r="H132" s="103">
        <f t="shared" si="12"/>
        <v>0</v>
      </c>
      <c r="I132" s="171">
        <f>G132/F132</f>
        <v>1</v>
      </c>
      <c r="J132" s="162">
        <f>G132/C132</f>
        <v>0.326</v>
      </c>
      <c r="K132" s="103">
        <f>K133+K134+K135+K136</f>
        <v>281121</v>
      </c>
      <c r="L132" s="104">
        <f t="shared" si="10"/>
        <v>6478</v>
      </c>
    </row>
    <row r="133" spans="1:12" ht="37.5" customHeight="1">
      <c r="A133" s="27" t="s">
        <v>96</v>
      </c>
      <c r="B133" s="58" t="s">
        <v>97</v>
      </c>
      <c r="C133" s="63"/>
      <c r="D133" s="63"/>
      <c r="E133" s="49">
        <f t="shared" si="11"/>
        <v>0</v>
      </c>
      <c r="F133" s="49"/>
      <c r="G133" s="64"/>
      <c r="H133" s="48">
        <f t="shared" si="12"/>
        <v>0</v>
      </c>
      <c r="I133" s="171"/>
      <c r="J133" s="162"/>
      <c r="K133" s="106">
        <v>7765</v>
      </c>
      <c r="L133" s="19">
        <f t="shared" si="10"/>
        <v>-7765</v>
      </c>
    </row>
    <row r="134" spans="1:12" ht="24.75" customHeight="1">
      <c r="A134" s="27" t="s">
        <v>355</v>
      </c>
      <c r="B134" s="58" t="s">
        <v>356</v>
      </c>
      <c r="C134" s="63">
        <v>7775</v>
      </c>
      <c r="D134" s="63">
        <v>7775</v>
      </c>
      <c r="E134" s="49">
        <f t="shared" si="11"/>
        <v>0</v>
      </c>
      <c r="F134" s="49">
        <v>1620</v>
      </c>
      <c r="G134" s="64">
        <v>1620</v>
      </c>
      <c r="H134" s="48">
        <f t="shared" si="12"/>
        <v>0</v>
      </c>
      <c r="I134" s="171">
        <f>G134/F134</f>
        <v>1</v>
      </c>
      <c r="J134" s="162">
        <f aca="true" t="shared" si="13" ref="J134:J139">G134/C134</f>
        <v>0.208</v>
      </c>
      <c r="K134" s="106"/>
      <c r="L134" s="19">
        <f t="shared" si="10"/>
        <v>1620</v>
      </c>
    </row>
    <row r="135" spans="1:12" ht="18.75" customHeight="1">
      <c r="A135" s="27" t="s">
        <v>354</v>
      </c>
      <c r="B135" s="128" t="s">
        <v>98</v>
      </c>
      <c r="C135" s="63">
        <f>798930+42578.9</f>
        <v>841508.9</v>
      </c>
      <c r="D135" s="63">
        <f>798930+42578.9</f>
        <v>841508.9</v>
      </c>
      <c r="E135" s="49">
        <f t="shared" si="11"/>
        <v>0</v>
      </c>
      <c r="F135" s="49">
        <v>277698.8</v>
      </c>
      <c r="G135" s="49">
        <v>277698.8</v>
      </c>
      <c r="H135" s="48">
        <f t="shared" si="12"/>
        <v>0</v>
      </c>
      <c r="I135" s="171">
        <f>G135/F135</f>
        <v>1</v>
      </c>
      <c r="J135" s="162">
        <f t="shared" si="13"/>
        <v>0.33</v>
      </c>
      <c r="K135" s="106">
        <v>266044</v>
      </c>
      <c r="L135" s="19">
        <f t="shared" si="10"/>
        <v>11655</v>
      </c>
    </row>
    <row r="136" spans="1:12" ht="30" customHeight="1">
      <c r="A136" s="27" t="s">
        <v>268</v>
      </c>
      <c r="B136" s="58" t="s">
        <v>357</v>
      </c>
      <c r="C136" s="63">
        <v>33118</v>
      </c>
      <c r="D136" s="63">
        <v>33118</v>
      </c>
      <c r="E136" s="49">
        <f t="shared" si="11"/>
        <v>0</v>
      </c>
      <c r="F136" s="49">
        <v>8280</v>
      </c>
      <c r="G136" s="64">
        <v>8280</v>
      </c>
      <c r="H136" s="48">
        <f t="shared" si="12"/>
        <v>0</v>
      </c>
      <c r="I136" s="171">
        <f>G136/F136</f>
        <v>1</v>
      </c>
      <c r="J136" s="162">
        <f t="shared" si="13"/>
        <v>0.25</v>
      </c>
      <c r="K136" s="106">
        <v>7312</v>
      </c>
      <c r="L136" s="19">
        <f aca="true" t="shared" si="14" ref="L136:L167">G136-K136</f>
        <v>968</v>
      </c>
    </row>
    <row r="137" spans="1:12" ht="16.5" customHeight="1">
      <c r="A137" s="135" t="s">
        <v>99</v>
      </c>
      <c r="B137" s="136" t="s">
        <v>100</v>
      </c>
      <c r="C137" s="68">
        <f>C138+C139+C140+C141+C142+C158</f>
        <v>775083.891</v>
      </c>
      <c r="D137" s="68">
        <f>D138+D139+D140+D141+D142+D158</f>
        <v>775083.891</v>
      </c>
      <c r="E137" s="13">
        <f t="shared" si="11"/>
        <v>0</v>
      </c>
      <c r="F137" s="68">
        <f>F138+F139+F140+F141+F142+F158</f>
        <v>189567.948</v>
      </c>
      <c r="G137" s="68">
        <f>G138+G139+G140+G141+G142+G158</f>
        <v>100250.438</v>
      </c>
      <c r="H137" s="103">
        <f t="shared" si="12"/>
        <v>-89317.5</v>
      </c>
      <c r="I137" s="171">
        <f>G137/F137</f>
        <v>0.529</v>
      </c>
      <c r="J137" s="162">
        <f t="shared" si="13"/>
        <v>0.129</v>
      </c>
      <c r="K137" s="118">
        <f>K138+K139+K140+K141+K142+K158</f>
        <v>159704.4</v>
      </c>
      <c r="L137" s="104">
        <f t="shared" si="14"/>
        <v>-59454</v>
      </c>
    </row>
    <row r="138" spans="1:12" ht="27" customHeight="1">
      <c r="A138" s="27" t="s">
        <v>494</v>
      </c>
      <c r="B138" s="58" t="s">
        <v>101</v>
      </c>
      <c r="C138" s="63">
        <f>347909+39244.3</f>
        <v>387153.3</v>
      </c>
      <c r="D138" s="63">
        <f>347909+39244.3</f>
        <v>387153.3</v>
      </c>
      <c r="E138" s="49">
        <f t="shared" si="11"/>
        <v>0</v>
      </c>
      <c r="F138" s="49">
        <v>89045.5</v>
      </c>
      <c r="G138" s="64"/>
      <c r="H138" s="48">
        <f t="shared" si="12"/>
        <v>-89045.5</v>
      </c>
      <c r="I138" s="171"/>
      <c r="J138" s="162">
        <f t="shared" si="13"/>
        <v>0</v>
      </c>
      <c r="K138" s="106">
        <v>78975</v>
      </c>
      <c r="L138" s="19">
        <f t="shared" si="14"/>
        <v>-78975</v>
      </c>
    </row>
    <row r="139" spans="1:12" ht="24" customHeight="1">
      <c r="A139" s="27" t="s">
        <v>360</v>
      </c>
      <c r="B139" s="67" t="s">
        <v>104</v>
      </c>
      <c r="C139" s="64">
        <f>10627+663.543</f>
        <v>11290.543</v>
      </c>
      <c r="D139" s="64">
        <f>10627+663.543</f>
        <v>11290.543</v>
      </c>
      <c r="E139" s="49">
        <f t="shared" si="11"/>
        <v>0</v>
      </c>
      <c r="F139" s="64">
        <v>2232</v>
      </c>
      <c r="G139" s="64">
        <v>2232</v>
      </c>
      <c r="H139" s="48">
        <f t="shared" si="12"/>
        <v>0</v>
      </c>
      <c r="I139" s="171">
        <f>G139/F139</f>
        <v>1</v>
      </c>
      <c r="J139" s="162">
        <f t="shared" si="13"/>
        <v>0.198</v>
      </c>
      <c r="K139" s="106">
        <v>1976.5</v>
      </c>
      <c r="L139" s="19">
        <f t="shared" si="14"/>
        <v>256</v>
      </c>
    </row>
    <row r="140" spans="1:12" ht="17.25" customHeight="1">
      <c r="A140" s="27" t="s">
        <v>500</v>
      </c>
      <c r="B140" s="128" t="s">
        <v>106</v>
      </c>
      <c r="C140" s="63">
        <v>1321</v>
      </c>
      <c r="D140" s="63">
        <v>1321</v>
      </c>
      <c r="E140" s="49">
        <f t="shared" si="11"/>
        <v>0</v>
      </c>
      <c r="F140" s="64">
        <v>1321</v>
      </c>
      <c r="G140" s="64">
        <v>1321</v>
      </c>
      <c r="H140" s="48">
        <f t="shared" si="12"/>
        <v>0</v>
      </c>
      <c r="I140" s="171">
        <f>G140/F140</f>
        <v>1</v>
      </c>
      <c r="J140" s="162"/>
      <c r="K140" s="106">
        <v>280</v>
      </c>
      <c r="L140" s="19">
        <f t="shared" si="14"/>
        <v>1041</v>
      </c>
    </row>
    <row r="141" spans="1:12" ht="36" customHeight="1">
      <c r="A141" s="27" t="s">
        <v>359</v>
      </c>
      <c r="B141" s="66" t="s">
        <v>107</v>
      </c>
      <c r="C141" s="63">
        <v>557</v>
      </c>
      <c r="D141" s="63">
        <v>557</v>
      </c>
      <c r="E141" s="49">
        <f t="shared" si="11"/>
        <v>0</v>
      </c>
      <c r="F141" s="64">
        <v>133</v>
      </c>
      <c r="G141" s="64">
        <v>133</v>
      </c>
      <c r="H141" s="48">
        <f t="shared" si="12"/>
        <v>0</v>
      </c>
      <c r="I141" s="171">
        <f>G141/F141</f>
        <v>1</v>
      </c>
      <c r="J141" s="162">
        <f>G141/C141</f>
        <v>0.239</v>
      </c>
      <c r="K141" s="107"/>
      <c r="L141" s="19">
        <f t="shared" si="14"/>
        <v>133</v>
      </c>
    </row>
    <row r="142" spans="1:12" ht="15.75" customHeight="1">
      <c r="A142" s="27"/>
      <c r="B142" s="152" t="s">
        <v>502</v>
      </c>
      <c r="C142" s="197">
        <f>C143+C144+C145+C146+C153+C154+C155</f>
        <v>117509.048</v>
      </c>
      <c r="D142" s="68">
        <f>D143+D144+D145+D146+D153+D154+D155</f>
        <v>117509.048</v>
      </c>
      <c r="E142" s="13">
        <f t="shared" si="11"/>
        <v>0</v>
      </c>
      <c r="F142" s="68">
        <f>F143+F144+F145+F146+F153+F154+F155</f>
        <v>29670.048</v>
      </c>
      <c r="G142" s="68">
        <f>G143+G144+G145+G146+G153+G154+G155</f>
        <v>29508.168</v>
      </c>
      <c r="H142" s="103">
        <f t="shared" si="12"/>
        <v>-161.9</v>
      </c>
      <c r="I142" s="171"/>
      <c r="J142" s="162"/>
      <c r="K142" s="103">
        <f>K143+K144+K145+K146+K153+K154+K155</f>
        <v>10070.6</v>
      </c>
      <c r="L142" s="104">
        <f t="shared" si="14"/>
        <v>19438</v>
      </c>
    </row>
    <row r="143" spans="1:12" ht="52.5" customHeight="1">
      <c r="A143" s="27" t="s">
        <v>501</v>
      </c>
      <c r="B143" s="66" t="s">
        <v>103</v>
      </c>
      <c r="C143" s="198">
        <v>8.648</v>
      </c>
      <c r="D143" s="64">
        <v>8.648</v>
      </c>
      <c r="E143" s="64">
        <f t="shared" si="11"/>
        <v>0</v>
      </c>
      <c r="F143" s="64">
        <v>8.648</v>
      </c>
      <c r="G143" s="64">
        <v>8.648</v>
      </c>
      <c r="H143" s="48">
        <f t="shared" si="12"/>
        <v>0</v>
      </c>
      <c r="I143" s="171"/>
      <c r="J143" s="162"/>
      <c r="K143" s="48"/>
      <c r="L143" s="19">
        <f t="shared" si="14"/>
        <v>9</v>
      </c>
    </row>
    <row r="144" spans="1:12" ht="21.75" customHeight="1">
      <c r="A144" s="27" t="s">
        <v>382</v>
      </c>
      <c r="B144" s="133" t="s">
        <v>383</v>
      </c>
      <c r="C144" s="198">
        <v>47538</v>
      </c>
      <c r="D144" s="64">
        <v>47538</v>
      </c>
      <c r="E144" s="49">
        <f t="shared" si="11"/>
        <v>0</v>
      </c>
      <c r="F144" s="49">
        <v>11885</v>
      </c>
      <c r="G144" s="64">
        <v>11885</v>
      </c>
      <c r="H144" s="48">
        <f t="shared" si="12"/>
        <v>0</v>
      </c>
      <c r="I144" s="171"/>
      <c r="J144" s="162"/>
      <c r="K144" s="48"/>
      <c r="L144" s="19">
        <f t="shared" si="14"/>
        <v>11885</v>
      </c>
    </row>
    <row r="145" spans="1:12" ht="24" customHeight="1">
      <c r="A145" s="27" t="s">
        <v>384</v>
      </c>
      <c r="B145" s="133" t="s">
        <v>482</v>
      </c>
      <c r="C145" s="198">
        <v>545</v>
      </c>
      <c r="D145" s="64">
        <v>545</v>
      </c>
      <c r="E145" s="49">
        <f t="shared" si="11"/>
        <v>0</v>
      </c>
      <c r="F145" s="49">
        <v>136</v>
      </c>
      <c r="G145" s="64">
        <v>136</v>
      </c>
      <c r="H145" s="48">
        <f t="shared" si="12"/>
        <v>0</v>
      </c>
      <c r="I145" s="171"/>
      <c r="J145" s="162"/>
      <c r="K145" s="48"/>
      <c r="L145" s="19">
        <f t="shared" si="14"/>
        <v>136</v>
      </c>
    </row>
    <row r="146" spans="1:12" ht="26.25" customHeight="1">
      <c r="A146" s="27" t="s">
        <v>484</v>
      </c>
      <c r="B146" s="58" t="s">
        <v>250</v>
      </c>
      <c r="C146" s="199">
        <f>SUM(C147:C152)</f>
        <v>44736.4</v>
      </c>
      <c r="D146" s="62">
        <f>SUM(D147:D152)</f>
        <v>44736.4</v>
      </c>
      <c r="E146" s="49">
        <f t="shared" si="11"/>
        <v>0</v>
      </c>
      <c r="F146" s="62">
        <f>SUM(F147:F152)</f>
        <v>11470.4</v>
      </c>
      <c r="G146" s="62">
        <f>SUM(G147:G152)</f>
        <v>11470.4</v>
      </c>
      <c r="H146" s="48">
        <f t="shared" si="12"/>
        <v>0</v>
      </c>
      <c r="I146" s="171"/>
      <c r="J146" s="162"/>
      <c r="K146" s="47">
        <f>SUM(K147:K152)</f>
        <v>7644.6</v>
      </c>
      <c r="L146" s="19">
        <f t="shared" si="14"/>
        <v>3826</v>
      </c>
    </row>
    <row r="147" spans="1:12" ht="28.5" customHeight="1">
      <c r="A147" s="27" t="s">
        <v>483</v>
      </c>
      <c r="B147" s="79" t="s">
        <v>110</v>
      </c>
      <c r="C147" s="198">
        <v>39642</v>
      </c>
      <c r="D147" s="64">
        <v>39642</v>
      </c>
      <c r="E147" s="49">
        <f t="shared" si="11"/>
        <v>0</v>
      </c>
      <c r="F147" s="49">
        <f>G147</f>
        <v>9910</v>
      </c>
      <c r="G147" s="64">
        <v>9910</v>
      </c>
      <c r="H147" s="48">
        <f t="shared" si="12"/>
        <v>0</v>
      </c>
      <c r="I147" s="171"/>
      <c r="J147" s="162"/>
      <c r="K147" s="48">
        <v>7553.6</v>
      </c>
      <c r="L147" s="19">
        <f t="shared" si="14"/>
        <v>2356</v>
      </c>
    </row>
    <row r="148" spans="1:12" ht="28.5" customHeight="1">
      <c r="A148" s="27" t="s">
        <v>486</v>
      </c>
      <c r="B148" s="79" t="s">
        <v>485</v>
      </c>
      <c r="C148" s="198">
        <v>558</v>
      </c>
      <c r="D148" s="64">
        <v>558</v>
      </c>
      <c r="E148" s="49">
        <f t="shared" si="11"/>
        <v>0</v>
      </c>
      <c r="F148" s="49">
        <v>140</v>
      </c>
      <c r="G148" s="64">
        <v>140</v>
      </c>
      <c r="H148" s="48">
        <f t="shared" si="12"/>
        <v>0</v>
      </c>
      <c r="I148" s="171"/>
      <c r="J148" s="162"/>
      <c r="K148" s="48">
        <v>91</v>
      </c>
      <c r="L148" s="19">
        <f t="shared" si="14"/>
        <v>49</v>
      </c>
    </row>
    <row r="149" spans="1:12" ht="41.25" customHeight="1">
      <c r="A149" s="27" t="s">
        <v>487</v>
      </c>
      <c r="B149" s="66" t="s">
        <v>127</v>
      </c>
      <c r="C149" s="198">
        <v>1</v>
      </c>
      <c r="D149" s="64">
        <v>1</v>
      </c>
      <c r="E149" s="49">
        <f t="shared" si="11"/>
        <v>0</v>
      </c>
      <c r="F149" s="49">
        <f>G149</f>
        <v>1</v>
      </c>
      <c r="G149" s="64">
        <v>1</v>
      </c>
      <c r="H149" s="48">
        <f t="shared" si="12"/>
        <v>0</v>
      </c>
      <c r="I149" s="171"/>
      <c r="J149" s="162"/>
      <c r="K149" s="48"/>
      <c r="L149" s="19">
        <f t="shared" si="14"/>
        <v>1</v>
      </c>
    </row>
    <row r="150" spans="1:12" ht="57" customHeight="1">
      <c r="A150" s="27" t="s">
        <v>488</v>
      </c>
      <c r="B150" s="66" t="s">
        <v>150</v>
      </c>
      <c r="C150" s="198">
        <v>18</v>
      </c>
      <c r="D150" s="64">
        <v>18</v>
      </c>
      <c r="E150" s="49">
        <f t="shared" si="11"/>
        <v>0</v>
      </c>
      <c r="F150" s="49">
        <v>18</v>
      </c>
      <c r="G150" s="64">
        <v>18</v>
      </c>
      <c r="H150" s="48">
        <f t="shared" si="12"/>
        <v>0</v>
      </c>
      <c r="I150" s="171"/>
      <c r="J150" s="162"/>
      <c r="K150" s="48"/>
      <c r="L150" s="19">
        <f t="shared" si="14"/>
        <v>18</v>
      </c>
    </row>
    <row r="151" spans="1:12" ht="51" customHeight="1">
      <c r="A151" s="27" t="s">
        <v>489</v>
      </c>
      <c r="B151" s="138" t="s">
        <v>125</v>
      </c>
      <c r="C151" s="198">
        <v>4449</v>
      </c>
      <c r="D151" s="64">
        <v>4449</v>
      </c>
      <c r="E151" s="49">
        <f t="shared" si="11"/>
        <v>0</v>
      </c>
      <c r="F151" s="49">
        <v>1333</v>
      </c>
      <c r="G151" s="64">
        <v>1333</v>
      </c>
      <c r="H151" s="48">
        <f t="shared" si="12"/>
        <v>0</v>
      </c>
      <c r="I151" s="171"/>
      <c r="J151" s="162"/>
      <c r="K151" s="48"/>
      <c r="L151" s="19">
        <f t="shared" si="14"/>
        <v>1333</v>
      </c>
    </row>
    <row r="152" spans="1:12" ht="41.25" customHeight="1">
      <c r="A152" s="27" t="s">
        <v>490</v>
      </c>
      <c r="B152" s="66" t="s">
        <v>328</v>
      </c>
      <c r="C152" s="198">
        <v>68.4</v>
      </c>
      <c r="D152" s="64">
        <v>68.4</v>
      </c>
      <c r="E152" s="49">
        <f t="shared" si="11"/>
        <v>0</v>
      </c>
      <c r="F152" s="49">
        <v>68.4</v>
      </c>
      <c r="G152" s="64">
        <v>68.4</v>
      </c>
      <c r="H152" s="48">
        <f t="shared" si="12"/>
        <v>0</v>
      </c>
      <c r="I152" s="171"/>
      <c r="J152" s="162"/>
      <c r="K152" s="48"/>
      <c r="L152" s="19">
        <f t="shared" si="14"/>
        <v>68</v>
      </c>
    </row>
    <row r="153" spans="1:12" ht="39" customHeight="1">
      <c r="A153" s="20" t="s">
        <v>243</v>
      </c>
      <c r="B153" s="66" t="s">
        <v>84</v>
      </c>
      <c r="C153" s="198">
        <v>228</v>
      </c>
      <c r="D153" s="64">
        <v>228</v>
      </c>
      <c r="E153" s="49">
        <f t="shared" si="11"/>
        <v>0</v>
      </c>
      <c r="F153" s="49">
        <v>57</v>
      </c>
      <c r="G153" s="64">
        <v>57</v>
      </c>
      <c r="H153" s="48">
        <f t="shared" si="12"/>
        <v>0</v>
      </c>
      <c r="I153" s="171"/>
      <c r="J153" s="162"/>
      <c r="K153" s="48"/>
      <c r="L153" s="19">
        <f t="shared" si="14"/>
        <v>57</v>
      </c>
    </row>
    <row r="154" spans="1:12" ht="38.25" customHeight="1">
      <c r="A154" s="20" t="s">
        <v>491</v>
      </c>
      <c r="B154" s="58" t="s">
        <v>492</v>
      </c>
      <c r="C154" s="198">
        <v>6014</v>
      </c>
      <c r="D154" s="64">
        <v>6014</v>
      </c>
      <c r="E154" s="49">
        <f t="shared" si="11"/>
        <v>0</v>
      </c>
      <c r="F154" s="49">
        <v>1503</v>
      </c>
      <c r="G154" s="64">
        <v>1341.12</v>
      </c>
      <c r="H154" s="48">
        <f t="shared" si="12"/>
        <v>-161.9</v>
      </c>
      <c r="I154" s="171"/>
      <c r="J154" s="162"/>
      <c r="K154" s="48"/>
      <c r="L154" s="19">
        <f t="shared" si="14"/>
        <v>1341</v>
      </c>
    </row>
    <row r="155" spans="1:12" ht="38.25" customHeight="1">
      <c r="A155" s="135" t="s">
        <v>374</v>
      </c>
      <c r="B155" s="157" t="s">
        <v>373</v>
      </c>
      <c r="C155" s="199">
        <f>C156+C157</f>
        <v>18439</v>
      </c>
      <c r="D155" s="62">
        <f>D156+D157</f>
        <v>18439</v>
      </c>
      <c r="E155" s="65">
        <f t="shared" si="11"/>
        <v>0</v>
      </c>
      <c r="F155" s="65">
        <f>F156+F157</f>
        <v>4610</v>
      </c>
      <c r="G155" s="65">
        <f>G156+G157</f>
        <v>4610</v>
      </c>
      <c r="H155" s="48">
        <f t="shared" si="12"/>
        <v>0</v>
      </c>
      <c r="I155" s="171"/>
      <c r="J155" s="162"/>
      <c r="K155" s="106">
        <f>K156+K157</f>
        <v>2426</v>
      </c>
      <c r="L155" s="19">
        <f t="shared" si="14"/>
        <v>2184</v>
      </c>
    </row>
    <row r="156" spans="1:12" ht="27" customHeight="1">
      <c r="A156" s="27" t="s">
        <v>375</v>
      </c>
      <c r="B156" s="45" t="s">
        <v>112</v>
      </c>
      <c r="C156" s="198">
        <v>15744</v>
      </c>
      <c r="D156" s="64">
        <v>15744</v>
      </c>
      <c r="E156" s="49">
        <f t="shared" si="11"/>
        <v>0</v>
      </c>
      <c r="F156" s="49">
        <v>3936</v>
      </c>
      <c r="G156" s="64">
        <v>3936</v>
      </c>
      <c r="H156" s="48">
        <f t="shared" si="12"/>
        <v>0</v>
      </c>
      <c r="I156" s="171"/>
      <c r="J156" s="162"/>
      <c r="K156" s="106">
        <v>2193</v>
      </c>
      <c r="L156" s="19">
        <f t="shared" si="14"/>
        <v>1743</v>
      </c>
    </row>
    <row r="157" spans="1:12" ht="15.75" customHeight="1">
      <c r="A157" s="27" t="s">
        <v>376</v>
      </c>
      <c r="B157" s="45" t="s">
        <v>111</v>
      </c>
      <c r="C157" s="198">
        <v>2695</v>
      </c>
      <c r="D157" s="64">
        <v>2695</v>
      </c>
      <c r="E157" s="49">
        <f t="shared" si="11"/>
        <v>0</v>
      </c>
      <c r="F157" s="49">
        <v>674</v>
      </c>
      <c r="G157" s="64">
        <v>674</v>
      </c>
      <c r="H157" s="48">
        <f t="shared" si="12"/>
        <v>0</v>
      </c>
      <c r="I157" s="171"/>
      <c r="J157" s="162"/>
      <c r="K157" s="106">
        <v>233</v>
      </c>
      <c r="L157" s="19">
        <f t="shared" si="14"/>
        <v>441</v>
      </c>
    </row>
    <row r="158" spans="1:12" ht="21.75" customHeight="1">
      <c r="A158" s="135" t="s">
        <v>329</v>
      </c>
      <c r="B158" s="152" t="s">
        <v>108</v>
      </c>
      <c r="C158" s="153">
        <f>C159+C164+C165+C167+C168+C169+C170+C171+C172+C173+C174</f>
        <v>257253</v>
      </c>
      <c r="D158" s="153">
        <f>D159+D164+D165+D167+D168+D169+D170+D171+D172+D173+D174</f>
        <v>257253</v>
      </c>
      <c r="E158" s="153">
        <f>E159+E164+E165+E167+E168+E169+E170+E171+E172+E173+E174</f>
        <v>0</v>
      </c>
      <c r="F158" s="153">
        <f>F159+F164+F165+F167+F168+F169+F170+F171+F172+F173+F174</f>
        <v>67166.4</v>
      </c>
      <c r="G158" s="181">
        <f>G159+G164+G165+G167+G168+G169+G170+G171+G172+G173+G174</f>
        <v>67056.27</v>
      </c>
      <c r="H158" s="22">
        <f t="shared" si="12"/>
        <v>-110.1</v>
      </c>
      <c r="I158" s="172"/>
      <c r="J158" s="163"/>
      <c r="K158" s="113">
        <f>K159+K165+K167+K168+K169</f>
        <v>68402.3</v>
      </c>
      <c r="L158" s="18">
        <f t="shared" si="14"/>
        <v>-1346</v>
      </c>
    </row>
    <row r="159" spans="1:12" ht="24" customHeight="1">
      <c r="A159" s="135" t="s">
        <v>329</v>
      </c>
      <c r="B159" s="75" t="s">
        <v>114</v>
      </c>
      <c r="C159" s="76">
        <f>SUM(C161:C163)</f>
        <v>180142</v>
      </c>
      <c r="D159" s="76">
        <f>SUM(D161:D163)</f>
        <v>180142</v>
      </c>
      <c r="E159" s="65">
        <f t="shared" si="11"/>
        <v>0</v>
      </c>
      <c r="F159" s="77">
        <f>SUM(F161:F163)</f>
        <v>37137.1</v>
      </c>
      <c r="G159" s="78">
        <f>SUM(G161:G163)</f>
        <v>37137.1</v>
      </c>
      <c r="H159" s="48">
        <f t="shared" si="12"/>
        <v>0</v>
      </c>
      <c r="I159" s="172">
        <f>G159/F159</f>
        <v>1</v>
      </c>
      <c r="J159" s="163">
        <f>G159/C159</f>
        <v>0.21</v>
      </c>
      <c r="K159" s="112">
        <f>K161+K162+K163</f>
        <v>36880.3</v>
      </c>
      <c r="L159" s="19">
        <f t="shared" si="14"/>
        <v>257</v>
      </c>
    </row>
    <row r="160" spans="1:12" ht="12" customHeight="1">
      <c r="A160" s="27"/>
      <c r="B160" s="79" t="s">
        <v>115</v>
      </c>
      <c r="C160" s="69"/>
      <c r="D160" s="69"/>
      <c r="E160" s="49"/>
      <c r="F160" s="49"/>
      <c r="G160" s="70"/>
      <c r="H160" s="48">
        <f t="shared" si="12"/>
        <v>0</v>
      </c>
      <c r="I160" s="172"/>
      <c r="J160" s="163"/>
      <c r="K160" s="112"/>
      <c r="L160" s="19">
        <f t="shared" si="14"/>
        <v>0</v>
      </c>
    </row>
    <row r="161" spans="1:12" ht="15" customHeight="1">
      <c r="A161" s="27" t="s">
        <v>330</v>
      </c>
      <c r="B161" s="45" t="s">
        <v>116</v>
      </c>
      <c r="C161" s="69">
        <v>167397.1</v>
      </c>
      <c r="D161" s="69">
        <v>167397.1</v>
      </c>
      <c r="E161" s="49">
        <f aca="true" t="shared" si="15" ref="E161:E183">D161-C161</f>
        <v>0</v>
      </c>
      <c r="F161" s="49">
        <v>34874.3</v>
      </c>
      <c r="G161" s="70">
        <v>34874.3</v>
      </c>
      <c r="H161" s="48">
        <f t="shared" si="12"/>
        <v>0</v>
      </c>
      <c r="I161" s="172">
        <f>G161/F161</f>
        <v>1</v>
      </c>
      <c r="J161" s="163">
        <f>G161/C161</f>
        <v>0.21</v>
      </c>
      <c r="K161" s="112">
        <v>34784.7</v>
      </c>
      <c r="L161" s="19">
        <f t="shared" si="14"/>
        <v>90</v>
      </c>
    </row>
    <row r="162" spans="1:12" ht="14.25" customHeight="1">
      <c r="A162" s="27" t="s">
        <v>331</v>
      </c>
      <c r="B162" s="45" t="s">
        <v>117</v>
      </c>
      <c r="C162" s="69">
        <f>1357+111.6</f>
        <v>1468.6</v>
      </c>
      <c r="D162" s="69">
        <f>1357+111.6</f>
        <v>1468.6</v>
      </c>
      <c r="E162" s="49">
        <f t="shared" si="15"/>
        <v>0</v>
      </c>
      <c r="F162" s="49">
        <f>G162</f>
        <v>367</v>
      </c>
      <c r="G162" s="70">
        <v>367</v>
      </c>
      <c r="H162" s="48">
        <f t="shared" si="12"/>
        <v>0</v>
      </c>
      <c r="I162" s="172">
        <f>G162/F162</f>
        <v>1</v>
      </c>
      <c r="J162" s="163">
        <f>G162/C162</f>
        <v>0.25</v>
      </c>
      <c r="K162" s="112">
        <v>353.7</v>
      </c>
      <c r="L162" s="19">
        <f t="shared" si="14"/>
        <v>13</v>
      </c>
    </row>
    <row r="163" spans="1:12" ht="15" customHeight="1">
      <c r="A163" s="27" t="s">
        <v>332</v>
      </c>
      <c r="B163" s="45" t="s">
        <v>118</v>
      </c>
      <c r="C163" s="69">
        <f>11387.9-111.6</f>
        <v>11276.3</v>
      </c>
      <c r="D163" s="69">
        <f>11387.9-111.6</f>
        <v>11276.3</v>
      </c>
      <c r="E163" s="49">
        <f t="shared" si="15"/>
        <v>0</v>
      </c>
      <c r="F163" s="49">
        <f>G163</f>
        <v>1895.8</v>
      </c>
      <c r="G163" s="70">
        <v>1895.8</v>
      </c>
      <c r="H163" s="48">
        <f aca="true" t="shared" si="16" ref="H163:H195">G163-F163</f>
        <v>0</v>
      </c>
      <c r="I163" s="172">
        <f>G163/F163</f>
        <v>1</v>
      </c>
      <c r="J163" s="163">
        <f>G163/C163</f>
        <v>0.17</v>
      </c>
      <c r="K163" s="112">
        <v>1741.9</v>
      </c>
      <c r="L163" s="19">
        <f t="shared" si="14"/>
        <v>154</v>
      </c>
    </row>
    <row r="164" spans="1:12" ht="30.75" customHeight="1">
      <c r="A164" s="27" t="s">
        <v>361</v>
      </c>
      <c r="B164" s="79" t="s">
        <v>362</v>
      </c>
      <c r="C164" s="69">
        <v>283</v>
      </c>
      <c r="D164" s="69">
        <v>283</v>
      </c>
      <c r="E164" s="49">
        <f t="shared" si="15"/>
        <v>0</v>
      </c>
      <c r="F164" s="49">
        <v>59</v>
      </c>
      <c r="G164" s="70">
        <v>59</v>
      </c>
      <c r="H164" s="48">
        <f t="shared" si="16"/>
        <v>0</v>
      </c>
      <c r="I164" s="172">
        <f>G164/F164</f>
        <v>1</v>
      </c>
      <c r="J164" s="163">
        <f>G164/C164</f>
        <v>0.21</v>
      </c>
      <c r="K164" s="112"/>
      <c r="L164" s="19">
        <f t="shared" si="14"/>
        <v>59</v>
      </c>
    </row>
    <row r="165" spans="1:12" ht="33" customHeight="1">
      <c r="A165" s="27" t="s">
        <v>333</v>
      </c>
      <c r="B165" s="79" t="s">
        <v>120</v>
      </c>
      <c r="C165" s="69">
        <v>33030</v>
      </c>
      <c r="D165" s="69">
        <v>33030</v>
      </c>
      <c r="E165" s="49">
        <f t="shared" si="15"/>
        <v>0</v>
      </c>
      <c r="F165" s="49">
        <v>16515</v>
      </c>
      <c r="G165" s="70">
        <v>16515</v>
      </c>
      <c r="H165" s="48">
        <f t="shared" si="16"/>
        <v>0</v>
      </c>
      <c r="I165" s="172">
        <f>G165/F165</f>
        <v>1</v>
      </c>
      <c r="J165" s="163">
        <f>G165/C165</f>
        <v>0.5</v>
      </c>
      <c r="K165" s="112">
        <v>17541</v>
      </c>
      <c r="L165" s="19">
        <f t="shared" si="14"/>
        <v>-1026</v>
      </c>
    </row>
    <row r="166" spans="1:12" ht="32.25" customHeight="1" hidden="1">
      <c r="A166" s="27"/>
      <c r="B166" s="79" t="s">
        <v>122</v>
      </c>
      <c r="C166" s="69"/>
      <c r="D166" s="69"/>
      <c r="E166" s="49">
        <f t="shared" si="15"/>
        <v>0</v>
      </c>
      <c r="F166" s="49">
        <f>G166</f>
        <v>0</v>
      </c>
      <c r="G166" s="70"/>
      <c r="H166" s="48">
        <f t="shared" si="16"/>
        <v>0</v>
      </c>
      <c r="I166" s="172"/>
      <c r="J166" s="163"/>
      <c r="K166" s="112"/>
      <c r="L166" s="19">
        <f t="shared" si="14"/>
        <v>0</v>
      </c>
    </row>
    <row r="167" spans="1:12" ht="24" customHeight="1" hidden="1">
      <c r="A167" s="27" t="s">
        <v>334</v>
      </c>
      <c r="B167" s="79" t="s">
        <v>124</v>
      </c>
      <c r="C167" s="69"/>
      <c r="D167" s="69"/>
      <c r="E167" s="49">
        <f t="shared" si="15"/>
        <v>0</v>
      </c>
      <c r="F167" s="49">
        <f>G167</f>
        <v>0</v>
      </c>
      <c r="G167" s="70"/>
      <c r="H167" s="48">
        <f t="shared" si="16"/>
        <v>0</v>
      </c>
      <c r="I167" s="172"/>
      <c r="J167" s="163"/>
      <c r="K167" s="112"/>
      <c r="L167" s="19">
        <f t="shared" si="14"/>
        <v>0</v>
      </c>
    </row>
    <row r="168" spans="1:12" ht="24" customHeight="1">
      <c r="A168" s="27" t="s">
        <v>335</v>
      </c>
      <c r="B168" s="79" t="s">
        <v>336</v>
      </c>
      <c r="C168" s="69"/>
      <c r="D168" s="69"/>
      <c r="E168" s="49">
        <f t="shared" si="15"/>
        <v>0</v>
      </c>
      <c r="F168" s="49">
        <f>G168</f>
        <v>0</v>
      </c>
      <c r="G168" s="70"/>
      <c r="H168" s="48">
        <f t="shared" si="16"/>
        <v>0</v>
      </c>
      <c r="I168" s="172"/>
      <c r="J168" s="163"/>
      <c r="K168" s="112">
        <v>13560</v>
      </c>
      <c r="L168" s="19">
        <f aca="true" t="shared" si="17" ref="L168:L199">G168-K168</f>
        <v>-13560</v>
      </c>
    </row>
    <row r="169" spans="1:12" ht="34.5" customHeight="1">
      <c r="A169" s="27" t="s">
        <v>346</v>
      </c>
      <c r="B169" s="79" t="s">
        <v>493</v>
      </c>
      <c r="C169" s="69">
        <v>768</v>
      </c>
      <c r="D169" s="69">
        <v>768</v>
      </c>
      <c r="E169" s="49">
        <f t="shared" si="15"/>
        <v>0</v>
      </c>
      <c r="F169" s="49">
        <v>346</v>
      </c>
      <c r="G169" s="70">
        <v>346</v>
      </c>
      <c r="H169" s="48">
        <f t="shared" si="16"/>
        <v>0</v>
      </c>
      <c r="I169" s="172">
        <f>G169/F169</f>
        <v>1</v>
      </c>
      <c r="J169" s="163">
        <f>G169/C169</f>
        <v>0.45</v>
      </c>
      <c r="K169" s="112">
        <v>421</v>
      </c>
      <c r="L169" s="19">
        <f t="shared" si="17"/>
        <v>-75</v>
      </c>
    </row>
    <row r="170" spans="1:12" ht="30" customHeight="1">
      <c r="A170" s="27" t="s">
        <v>348</v>
      </c>
      <c r="B170" s="79" t="s">
        <v>349</v>
      </c>
      <c r="C170" s="69">
        <v>31179</v>
      </c>
      <c r="D170" s="69">
        <v>31179</v>
      </c>
      <c r="E170" s="49">
        <f t="shared" si="15"/>
        <v>0</v>
      </c>
      <c r="F170" s="49">
        <f>G170</f>
        <v>7795</v>
      </c>
      <c r="G170" s="70">
        <v>7795</v>
      </c>
      <c r="H170" s="48">
        <f t="shared" si="16"/>
        <v>0</v>
      </c>
      <c r="I170" s="172">
        <f>G170/F170</f>
        <v>1</v>
      </c>
      <c r="J170" s="163">
        <f>G170/C170</f>
        <v>0.25</v>
      </c>
      <c r="K170" s="110"/>
      <c r="L170" s="19">
        <f t="shared" si="17"/>
        <v>7795</v>
      </c>
    </row>
    <row r="171" spans="1:12" ht="33.75" customHeight="1">
      <c r="A171" s="27" t="s">
        <v>244</v>
      </c>
      <c r="B171" s="79" t="s">
        <v>496</v>
      </c>
      <c r="C171" s="69">
        <v>10000</v>
      </c>
      <c r="D171" s="69">
        <v>10000</v>
      </c>
      <c r="E171" s="49">
        <f t="shared" si="15"/>
        <v>0</v>
      </c>
      <c r="F171" s="49">
        <v>4000</v>
      </c>
      <c r="G171" s="70">
        <v>4000</v>
      </c>
      <c r="H171" s="48">
        <f t="shared" si="16"/>
        <v>0</v>
      </c>
      <c r="I171" s="172"/>
      <c r="J171" s="163"/>
      <c r="K171" s="110"/>
      <c r="L171" s="19">
        <f t="shared" si="17"/>
        <v>4000</v>
      </c>
    </row>
    <row r="172" spans="1:12" ht="29.25" customHeight="1">
      <c r="A172" s="27" t="s">
        <v>245</v>
      </c>
      <c r="B172" s="79" t="s">
        <v>498</v>
      </c>
      <c r="C172" s="69">
        <v>490</v>
      </c>
      <c r="D172" s="69">
        <v>490</v>
      </c>
      <c r="E172" s="49">
        <f t="shared" si="15"/>
        <v>0</v>
      </c>
      <c r="F172" s="49">
        <v>367.5</v>
      </c>
      <c r="G172" s="70">
        <v>261.42</v>
      </c>
      <c r="H172" s="48">
        <f t="shared" si="16"/>
        <v>-106.1</v>
      </c>
      <c r="I172" s="172"/>
      <c r="J172" s="163"/>
      <c r="K172" s="110"/>
      <c r="L172" s="19">
        <f t="shared" si="17"/>
        <v>261</v>
      </c>
    </row>
    <row r="173" spans="1:12" ht="31.5" customHeight="1">
      <c r="A173" s="27" t="s">
        <v>246</v>
      </c>
      <c r="B173" s="79" t="s">
        <v>499</v>
      </c>
      <c r="C173" s="69">
        <v>1257</v>
      </c>
      <c r="D173" s="69">
        <v>1257</v>
      </c>
      <c r="E173" s="49">
        <f t="shared" si="15"/>
        <v>0</v>
      </c>
      <c r="F173" s="49">
        <f>G173</f>
        <v>942.75</v>
      </c>
      <c r="G173" s="70">
        <v>942.75</v>
      </c>
      <c r="H173" s="48">
        <f t="shared" si="16"/>
        <v>0</v>
      </c>
      <c r="I173" s="172"/>
      <c r="J173" s="163"/>
      <c r="K173" s="110"/>
      <c r="L173" s="19">
        <f t="shared" si="17"/>
        <v>943</v>
      </c>
    </row>
    <row r="174" spans="1:12" ht="31.5" customHeight="1">
      <c r="A174" s="27" t="s">
        <v>531</v>
      </c>
      <c r="B174" s="66" t="s">
        <v>530</v>
      </c>
      <c r="C174" s="72">
        <v>104</v>
      </c>
      <c r="D174" s="72">
        <v>104</v>
      </c>
      <c r="E174" s="49">
        <f>D174-C174</f>
        <v>0</v>
      </c>
      <c r="F174" s="49">
        <v>4</v>
      </c>
      <c r="G174" s="70">
        <v>0</v>
      </c>
      <c r="H174" s="48">
        <f t="shared" si="16"/>
        <v>-4</v>
      </c>
      <c r="I174" s="172"/>
      <c r="J174" s="163"/>
      <c r="K174" s="110"/>
      <c r="L174" s="19">
        <f t="shared" si="17"/>
        <v>0</v>
      </c>
    </row>
    <row r="175" spans="1:12" ht="16.5" customHeight="1">
      <c r="A175" s="27" t="s">
        <v>186</v>
      </c>
      <c r="B175" s="154" t="s">
        <v>371</v>
      </c>
      <c r="C175" s="155">
        <f>C176+C181+C182</f>
        <v>19863</v>
      </c>
      <c r="D175" s="155">
        <f>D176+D181+D182</f>
        <v>19863</v>
      </c>
      <c r="E175" s="13">
        <f t="shared" si="15"/>
        <v>0</v>
      </c>
      <c r="F175" s="155">
        <f>F176+F181+F182</f>
        <v>5341</v>
      </c>
      <c r="G175" s="182">
        <f>G176+G181+G182</f>
        <v>4841</v>
      </c>
      <c r="H175" s="48">
        <f t="shared" si="16"/>
        <v>-500</v>
      </c>
      <c r="I175" s="172"/>
      <c r="J175" s="163"/>
      <c r="K175" s="71"/>
      <c r="L175" s="19">
        <f t="shared" si="17"/>
        <v>4841</v>
      </c>
    </row>
    <row r="176" spans="1:12" ht="29.25" customHeight="1">
      <c r="A176" s="27" t="s">
        <v>364</v>
      </c>
      <c r="B176" s="66" t="s">
        <v>363</v>
      </c>
      <c r="C176" s="72">
        <v>500</v>
      </c>
      <c r="D176" s="72">
        <v>500</v>
      </c>
      <c r="E176" s="49">
        <f t="shared" si="15"/>
        <v>0</v>
      </c>
      <c r="F176" s="49">
        <v>500</v>
      </c>
      <c r="G176" s="70"/>
      <c r="H176" s="48">
        <f t="shared" si="16"/>
        <v>-500</v>
      </c>
      <c r="I176" s="172"/>
      <c r="J176" s="163"/>
      <c r="K176" s="71"/>
      <c r="L176" s="19">
        <f t="shared" si="17"/>
        <v>0</v>
      </c>
    </row>
    <row r="177" spans="1:12" ht="48.75" customHeight="1" hidden="1">
      <c r="A177" s="27" t="s">
        <v>151</v>
      </c>
      <c r="B177" s="66" t="s">
        <v>152</v>
      </c>
      <c r="C177" s="72"/>
      <c r="D177" s="72"/>
      <c r="E177" s="49">
        <f t="shared" si="15"/>
        <v>0</v>
      </c>
      <c r="F177" s="49">
        <f aca="true" t="shared" si="18" ref="F177:F182">G177</f>
        <v>0</v>
      </c>
      <c r="G177" s="70"/>
      <c r="H177" s="48">
        <f t="shared" si="16"/>
        <v>0</v>
      </c>
      <c r="I177" s="172"/>
      <c r="J177" s="163"/>
      <c r="K177" s="71"/>
      <c r="L177" s="19">
        <f t="shared" si="17"/>
        <v>0</v>
      </c>
    </row>
    <row r="178" spans="1:12" ht="24" customHeight="1" hidden="1">
      <c r="A178" s="27" t="s">
        <v>153</v>
      </c>
      <c r="B178" s="66" t="s">
        <v>180</v>
      </c>
      <c r="C178" s="72"/>
      <c r="D178" s="72"/>
      <c r="E178" s="49">
        <f t="shared" si="15"/>
        <v>0</v>
      </c>
      <c r="F178" s="49">
        <f t="shared" si="18"/>
        <v>0</v>
      </c>
      <c r="G178" s="70"/>
      <c r="H178" s="48">
        <f t="shared" si="16"/>
        <v>0</v>
      </c>
      <c r="I178" s="172"/>
      <c r="J178" s="163"/>
      <c r="K178" s="71"/>
      <c r="L178" s="19">
        <f t="shared" si="17"/>
        <v>0</v>
      </c>
    </row>
    <row r="179" spans="1:12" ht="24" customHeight="1" hidden="1">
      <c r="A179" s="27" t="s">
        <v>183</v>
      </c>
      <c r="B179" s="66" t="s">
        <v>184</v>
      </c>
      <c r="C179" s="72"/>
      <c r="D179" s="72"/>
      <c r="E179" s="49">
        <f t="shared" si="15"/>
        <v>0</v>
      </c>
      <c r="F179" s="49">
        <f t="shared" si="18"/>
        <v>0</v>
      </c>
      <c r="G179" s="70"/>
      <c r="H179" s="48">
        <f t="shared" si="16"/>
        <v>0</v>
      </c>
      <c r="I179" s="172"/>
      <c r="J179" s="163"/>
      <c r="K179" s="71"/>
      <c r="L179" s="19">
        <f t="shared" si="17"/>
        <v>0</v>
      </c>
    </row>
    <row r="180" spans="1:12" ht="39" customHeight="1" hidden="1">
      <c r="A180" s="27" t="s">
        <v>185</v>
      </c>
      <c r="B180" s="66" t="s">
        <v>107</v>
      </c>
      <c r="C180" s="77">
        <v>0</v>
      </c>
      <c r="D180" s="77">
        <v>0</v>
      </c>
      <c r="E180" s="49">
        <f t="shared" si="15"/>
        <v>0</v>
      </c>
      <c r="F180" s="49">
        <f t="shared" si="18"/>
        <v>0</v>
      </c>
      <c r="G180" s="70">
        <v>0</v>
      </c>
      <c r="H180" s="48">
        <f t="shared" si="16"/>
        <v>0</v>
      </c>
      <c r="I180" s="172"/>
      <c r="J180" s="163"/>
      <c r="K180" s="71"/>
      <c r="L180" s="19">
        <f t="shared" si="17"/>
        <v>0</v>
      </c>
    </row>
    <row r="181" spans="1:12" ht="39" customHeight="1" hidden="1">
      <c r="A181" s="81" t="s">
        <v>249</v>
      </c>
      <c r="B181" s="66"/>
      <c r="C181" s="72">
        <v>0</v>
      </c>
      <c r="D181" s="72">
        <v>0</v>
      </c>
      <c r="E181" s="49">
        <f t="shared" si="15"/>
        <v>0</v>
      </c>
      <c r="F181" s="49">
        <v>0</v>
      </c>
      <c r="G181" s="70">
        <v>0</v>
      </c>
      <c r="H181" s="48">
        <f t="shared" si="16"/>
        <v>0</v>
      </c>
      <c r="I181" s="172"/>
      <c r="J181" s="163"/>
      <c r="K181" s="71"/>
      <c r="L181" s="19">
        <f t="shared" si="17"/>
        <v>0</v>
      </c>
    </row>
    <row r="182" spans="1:12" ht="20.25" customHeight="1">
      <c r="A182" s="81" t="s">
        <v>247</v>
      </c>
      <c r="B182" s="66" t="s">
        <v>195</v>
      </c>
      <c r="C182" s="72">
        <v>19363</v>
      </c>
      <c r="D182" s="72">
        <v>19363</v>
      </c>
      <c r="E182" s="49">
        <f t="shared" si="15"/>
        <v>0</v>
      </c>
      <c r="F182" s="49">
        <f t="shared" si="18"/>
        <v>4841</v>
      </c>
      <c r="G182" s="70">
        <v>4841</v>
      </c>
      <c r="H182" s="48">
        <f t="shared" si="16"/>
        <v>0</v>
      </c>
      <c r="I182" s="172">
        <f>G182/F182</f>
        <v>1</v>
      </c>
      <c r="J182" s="163">
        <f>G182/C182</f>
        <v>0.25</v>
      </c>
      <c r="K182" s="71"/>
      <c r="L182" s="19">
        <f t="shared" si="17"/>
        <v>4841</v>
      </c>
    </row>
    <row r="183" spans="1:12" ht="34.5" customHeight="1" hidden="1">
      <c r="A183" s="81" t="s">
        <v>248</v>
      </c>
      <c r="B183" s="66" t="s">
        <v>363</v>
      </c>
      <c r="C183" s="72"/>
      <c r="D183" s="72"/>
      <c r="E183" s="49">
        <f t="shared" si="15"/>
        <v>0</v>
      </c>
      <c r="F183" s="49"/>
      <c r="G183" s="70"/>
      <c r="H183" s="48">
        <f t="shared" si="16"/>
        <v>0</v>
      </c>
      <c r="I183" s="172"/>
      <c r="J183" s="163"/>
      <c r="K183" s="71"/>
      <c r="L183" s="19">
        <f t="shared" si="17"/>
        <v>0</v>
      </c>
    </row>
    <row r="184" spans="1:12" ht="26.25" customHeight="1">
      <c r="A184" s="20" t="s">
        <v>202</v>
      </c>
      <c r="B184" s="51" t="s">
        <v>203</v>
      </c>
      <c r="C184" s="82">
        <f>C185+C191</f>
        <v>105594.1</v>
      </c>
      <c r="D184" s="82"/>
      <c r="E184" s="82"/>
      <c r="F184" s="82">
        <f>F185+F191</f>
        <v>24925.3</v>
      </c>
      <c r="G184" s="82">
        <f>G185+G191</f>
        <v>16872.74</v>
      </c>
      <c r="H184" s="22">
        <f t="shared" si="16"/>
        <v>-8052.6</v>
      </c>
      <c r="I184" s="170">
        <f>G184/F184</f>
        <v>0.677</v>
      </c>
      <c r="J184" s="161">
        <f>G184/C184</f>
        <v>0.16</v>
      </c>
      <c r="K184" s="83">
        <f>K185+K191</f>
        <v>14499.9</v>
      </c>
      <c r="L184" s="18">
        <f t="shared" si="17"/>
        <v>2373</v>
      </c>
    </row>
    <row r="185" spans="1:12" ht="13.5" customHeight="1">
      <c r="A185" s="27" t="s">
        <v>204</v>
      </c>
      <c r="B185" s="45" t="s">
        <v>205</v>
      </c>
      <c r="C185" s="76">
        <f>C187+C190</f>
        <v>98073.9</v>
      </c>
      <c r="D185" s="76"/>
      <c r="E185" s="76"/>
      <c r="F185" s="76">
        <f>F187+F190</f>
        <v>23641.2</v>
      </c>
      <c r="G185" s="77">
        <f>G187+G190</f>
        <v>16666.94</v>
      </c>
      <c r="H185" s="48">
        <f t="shared" si="16"/>
        <v>-6974.3</v>
      </c>
      <c r="I185" s="171">
        <f>G185/F185</f>
        <v>0.705</v>
      </c>
      <c r="J185" s="162">
        <f>G185/C185</f>
        <v>0.17</v>
      </c>
      <c r="K185" s="84">
        <f>K187+K190</f>
        <v>12405.5</v>
      </c>
      <c r="L185" s="19">
        <f t="shared" si="17"/>
        <v>4261</v>
      </c>
    </row>
    <row r="186" spans="1:12" ht="13.5" customHeight="1" hidden="1">
      <c r="A186" s="139"/>
      <c r="B186" s="45"/>
      <c r="C186" s="76"/>
      <c r="D186" s="76"/>
      <c r="E186" s="76"/>
      <c r="F186" s="76"/>
      <c r="G186" s="77"/>
      <c r="H186" s="48">
        <f t="shared" si="16"/>
        <v>0</v>
      </c>
      <c r="I186" s="171"/>
      <c r="J186" s="162"/>
      <c r="K186" s="83"/>
      <c r="L186" s="19">
        <f t="shared" si="17"/>
        <v>0</v>
      </c>
    </row>
    <row r="187" spans="1:12" ht="33" customHeight="1">
      <c r="A187" s="81" t="s">
        <v>206</v>
      </c>
      <c r="B187" s="66" t="s">
        <v>207</v>
      </c>
      <c r="C187" s="69">
        <f>C188+C189</f>
        <v>97995.9</v>
      </c>
      <c r="D187" s="69"/>
      <c r="E187" s="69"/>
      <c r="F187" s="72">
        <f>SUM(F188:F189)</f>
        <v>23620.1</v>
      </c>
      <c r="G187" s="72">
        <f>SUM(G188:G189)</f>
        <v>16657.96</v>
      </c>
      <c r="H187" s="48">
        <f t="shared" si="16"/>
        <v>-6962.1</v>
      </c>
      <c r="I187" s="171">
        <f>G187/F187</f>
        <v>0.705</v>
      </c>
      <c r="J187" s="162">
        <f>G187/C187</f>
        <v>0.17</v>
      </c>
      <c r="K187" s="86">
        <f>K188+K189</f>
        <v>12405.5</v>
      </c>
      <c r="L187" s="19">
        <f t="shared" si="17"/>
        <v>4252</v>
      </c>
    </row>
    <row r="188" spans="1:12" ht="15.75" customHeight="1">
      <c r="A188" s="81" t="s">
        <v>208</v>
      </c>
      <c r="B188" s="66" t="s">
        <v>209</v>
      </c>
      <c r="C188" s="69">
        <v>12470.6</v>
      </c>
      <c r="D188" s="69"/>
      <c r="E188" s="69"/>
      <c r="F188" s="69">
        <v>202</v>
      </c>
      <c r="G188" s="72">
        <v>13.96</v>
      </c>
      <c r="H188" s="48">
        <f t="shared" si="16"/>
        <v>-188</v>
      </c>
      <c r="I188" s="171"/>
      <c r="J188" s="162">
        <f>G188/C188</f>
        <v>0.001</v>
      </c>
      <c r="K188" s="86"/>
      <c r="L188" s="19">
        <f t="shared" si="17"/>
        <v>14</v>
      </c>
    </row>
    <row r="189" spans="1:12" ht="15.75" customHeight="1">
      <c r="A189" s="81" t="s">
        <v>210</v>
      </c>
      <c r="B189" s="66" t="s">
        <v>211</v>
      </c>
      <c r="C189" s="69">
        <v>85525.3</v>
      </c>
      <c r="D189" s="69"/>
      <c r="E189" s="69"/>
      <c r="F189" s="69">
        <v>23418.1</v>
      </c>
      <c r="G189" s="72">
        <v>16644</v>
      </c>
      <c r="H189" s="48">
        <f t="shared" si="16"/>
        <v>-6774.1</v>
      </c>
      <c r="I189" s="171">
        <f>G189/F189</f>
        <v>0.711</v>
      </c>
      <c r="J189" s="162">
        <f>G189/C189</f>
        <v>0.195</v>
      </c>
      <c r="K189" s="86">
        <v>12405.5</v>
      </c>
      <c r="L189" s="19">
        <f t="shared" si="17"/>
        <v>4239</v>
      </c>
    </row>
    <row r="190" spans="1:12" ht="23.25" customHeight="1">
      <c r="A190" s="105" t="s">
        <v>212</v>
      </c>
      <c r="B190" s="79" t="s">
        <v>213</v>
      </c>
      <c r="C190" s="69">
        <v>78</v>
      </c>
      <c r="D190" s="69"/>
      <c r="E190" s="69"/>
      <c r="F190" s="69">
        <v>21.1</v>
      </c>
      <c r="G190" s="72">
        <v>8.98</v>
      </c>
      <c r="H190" s="48">
        <f t="shared" si="16"/>
        <v>-12.1</v>
      </c>
      <c r="I190" s="171">
        <f>G190/F190</f>
        <v>0.426</v>
      </c>
      <c r="J190" s="162"/>
      <c r="K190" s="86"/>
      <c r="L190" s="19">
        <f t="shared" si="17"/>
        <v>9</v>
      </c>
    </row>
    <row r="191" spans="1:12" ht="24.75" customHeight="1">
      <c r="A191" s="27" t="s">
        <v>214</v>
      </c>
      <c r="B191" s="45" t="s">
        <v>215</v>
      </c>
      <c r="C191" s="77">
        <f>C193+C194</f>
        <v>7520.2</v>
      </c>
      <c r="D191" s="77"/>
      <c r="E191" s="77"/>
      <c r="F191" s="77">
        <f>F192+F194</f>
        <v>1284.1</v>
      </c>
      <c r="G191" s="77">
        <f>G193+G194</f>
        <v>205.8</v>
      </c>
      <c r="H191" s="48">
        <f t="shared" si="16"/>
        <v>-1078.3</v>
      </c>
      <c r="I191" s="171">
        <f>G191/F191</f>
        <v>0.16</v>
      </c>
      <c r="J191" s="162">
        <f>G191/C191</f>
        <v>0.027</v>
      </c>
      <c r="K191" s="84">
        <f>K192+K194</f>
        <v>2094.4</v>
      </c>
      <c r="L191" s="19">
        <f t="shared" si="17"/>
        <v>-1889</v>
      </c>
    </row>
    <row r="192" spans="1:12" ht="22.5" customHeight="1">
      <c r="A192" s="105" t="s">
        <v>216</v>
      </c>
      <c r="B192" s="79" t="s">
        <v>220</v>
      </c>
      <c r="C192" s="69"/>
      <c r="D192" s="69"/>
      <c r="E192" s="69"/>
      <c r="F192" s="69"/>
      <c r="G192" s="72"/>
      <c r="H192" s="48">
        <f t="shared" si="16"/>
        <v>0</v>
      </c>
      <c r="I192" s="171"/>
      <c r="J192" s="162"/>
      <c r="K192" s="86">
        <v>499.9</v>
      </c>
      <c r="L192" s="19">
        <f t="shared" si="17"/>
        <v>-500</v>
      </c>
    </row>
    <row r="193" spans="1:12" ht="30" customHeight="1" hidden="1">
      <c r="A193" s="81" t="s">
        <v>221</v>
      </c>
      <c r="B193" s="66" t="s">
        <v>222</v>
      </c>
      <c r="C193" s="69"/>
      <c r="D193" s="69"/>
      <c r="E193" s="69"/>
      <c r="F193" s="72"/>
      <c r="G193" s="72"/>
      <c r="H193" s="48">
        <f t="shared" si="16"/>
        <v>0</v>
      </c>
      <c r="I193" s="171"/>
      <c r="J193" s="162"/>
      <c r="K193" s="86"/>
      <c r="L193" s="19">
        <f t="shared" si="17"/>
        <v>0</v>
      </c>
    </row>
    <row r="194" spans="1:12" ht="33.75" customHeight="1">
      <c r="A194" s="81" t="s">
        <v>223</v>
      </c>
      <c r="B194" s="66" t="s">
        <v>224</v>
      </c>
      <c r="C194" s="72">
        <f>C195+C196</f>
        <v>7520.2</v>
      </c>
      <c r="D194" s="72"/>
      <c r="E194" s="72"/>
      <c r="F194" s="72">
        <f>F195+F196</f>
        <v>1284.1</v>
      </c>
      <c r="G194" s="72">
        <f>G196</f>
        <v>205.8</v>
      </c>
      <c r="H194" s="48">
        <f t="shared" si="16"/>
        <v>-1078.3</v>
      </c>
      <c r="I194" s="173">
        <f>G194/F194</f>
        <v>0.16</v>
      </c>
      <c r="J194" s="164">
        <f aca="true" t="shared" si="19" ref="J194:J199">G194/C194</f>
        <v>0.027</v>
      </c>
      <c r="K194" s="86">
        <f>K196</f>
        <v>1594.5</v>
      </c>
      <c r="L194" s="19">
        <f t="shared" si="17"/>
        <v>-1389</v>
      </c>
    </row>
    <row r="195" spans="1:12" ht="15" customHeight="1">
      <c r="A195" s="81" t="s">
        <v>225</v>
      </c>
      <c r="B195" s="66" t="s">
        <v>226</v>
      </c>
      <c r="C195" s="72">
        <v>2992.1</v>
      </c>
      <c r="D195" s="72"/>
      <c r="E195" s="72"/>
      <c r="F195" s="72"/>
      <c r="G195" s="72"/>
      <c r="H195" s="48">
        <f t="shared" si="16"/>
        <v>0</v>
      </c>
      <c r="I195" s="173"/>
      <c r="J195" s="164">
        <f t="shared" si="19"/>
        <v>0</v>
      </c>
      <c r="K195" s="86">
        <v>0</v>
      </c>
      <c r="L195" s="19">
        <f t="shared" si="17"/>
        <v>0</v>
      </c>
    </row>
    <row r="196" spans="1:12" ht="14.25" customHeight="1">
      <c r="A196" s="89" t="s">
        <v>227</v>
      </c>
      <c r="B196" s="90" t="s">
        <v>228</v>
      </c>
      <c r="C196" s="91">
        <v>4528.1</v>
      </c>
      <c r="D196" s="91"/>
      <c r="E196" s="91"/>
      <c r="F196" s="91">
        <v>1284.1</v>
      </c>
      <c r="G196" s="91">
        <v>205.8</v>
      </c>
      <c r="H196" s="114">
        <f aca="true" t="shared" si="20" ref="H196:H201">G196-F196</f>
        <v>-1078.3</v>
      </c>
      <c r="I196" s="174">
        <f>G196/F196</f>
        <v>0.16</v>
      </c>
      <c r="J196" s="165">
        <f t="shared" si="19"/>
        <v>0.045</v>
      </c>
      <c r="K196" s="114">
        <v>1594.5</v>
      </c>
      <c r="L196" s="94">
        <f t="shared" si="17"/>
        <v>-1389</v>
      </c>
    </row>
    <row r="197" spans="1:12" ht="21.75" customHeight="1">
      <c r="A197" s="140"/>
      <c r="B197" s="185" t="s">
        <v>229</v>
      </c>
      <c r="C197" s="60">
        <f>C5+C131+C184</f>
        <v>2348816.09</v>
      </c>
      <c r="D197" s="59">
        <f>D5+D131+D184+C184+C5</f>
        <v>2348816.091</v>
      </c>
      <c r="E197" s="60">
        <f>D197-C197</f>
        <v>0</v>
      </c>
      <c r="F197" s="60">
        <f>F5+F131+F184</f>
        <v>636224.38</v>
      </c>
      <c r="G197" s="60">
        <f>G5+G131+G184</f>
        <v>542965.84</v>
      </c>
      <c r="H197" s="22">
        <f t="shared" si="20"/>
        <v>-93258.5</v>
      </c>
      <c r="I197" s="16">
        <f>G197/F197</f>
        <v>0.853</v>
      </c>
      <c r="J197" s="166">
        <f t="shared" si="19"/>
        <v>0.2312</v>
      </c>
      <c r="K197" s="108">
        <f>K5+K131+K184</f>
        <v>533988.6</v>
      </c>
      <c r="L197" s="18">
        <f t="shared" si="17"/>
        <v>8977</v>
      </c>
    </row>
    <row r="198" spans="1:12" ht="12.75" customHeight="1">
      <c r="A198" s="140"/>
      <c r="B198" s="134" t="s">
        <v>230</v>
      </c>
      <c r="C198" s="24">
        <f>C5+C184</f>
        <v>671467.3</v>
      </c>
      <c r="D198" s="24">
        <f>C198</f>
        <v>671467.3</v>
      </c>
      <c r="E198" s="60">
        <f>D198-C198</f>
        <v>0</v>
      </c>
      <c r="F198" s="24">
        <f>F5+F184</f>
        <v>153716.63</v>
      </c>
      <c r="G198" s="24">
        <f>G5+G184</f>
        <v>150275.6</v>
      </c>
      <c r="H198" s="22">
        <f t="shared" si="20"/>
        <v>-3441</v>
      </c>
      <c r="I198" s="16">
        <f>G198/F198</f>
        <v>0.978</v>
      </c>
      <c r="J198" s="166">
        <f t="shared" si="19"/>
        <v>0.2238</v>
      </c>
      <c r="K198" s="108">
        <f>K5+K184</f>
        <v>93163.2</v>
      </c>
      <c r="L198" s="18">
        <f t="shared" si="17"/>
        <v>57112</v>
      </c>
    </row>
    <row r="199" spans="1:12" ht="21" customHeight="1">
      <c r="A199" s="142"/>
      <c r="B199" s="109" t="s">
        <v>231</v>
      </c>
      <c r="C199" s="24">
        <f>C5</f>
        <v>565873.2</v>
      </c>
      <c r="D199" s="24">
        <f>C199</f>
        <v>565873.2</v>
      </c>
      <c r="E199" s="60">
        <f>D199-C199</f>
        <v>0</v>
      </c>
      <c r="F199" s="24">
        <f>F5</f>
        <v>128791.33</v>
      </c>
      <c r="G199" s="24">
        <f>G5</f>
        <v>133402.86</v>
      </c>
      <c r="H199" s="22">
        <f t="shared" si="20"/>
        <v>4611.5</v>
      </c>
      <c r="I199" s="16">
        <f>G199/F199</f>
        <v>1.036</v>
      </c>
      <c r="J199" s="166">
        <f t="shared" si="19"/>
        <v>0.2357</v>
      </c>
      <c r="K199" s="18">
        <f>K5</f>
        <v>78663</v>
      </c>
      <c r="L199" s="18">
        <f t="shared" si="17"/>
        <v>54740</v>
      </c>
    </row>
    <row r="200" spans="1:12" ht="14.25" customHeight="1">
      <c r="A200" s="27" t="s">
        <v>234</v>
      </c>
      <c r="B200" s="143" t="s">
        <v>235</v>
      </c>
      <c r="C200" s="95"/>
      <c r="D200" s="95"/>
      <c r="E200" s="95"/>
      <c r="F200" s="95"/>
      <c r="G200" s="32">
        <v>134.89</v>
      </c>
      <c r="H200" s="48">
        <f t="shared" si="20"/>
        <v>134.9</v>
      </c>
      <c r="K200" s="31">
        <v>22</v>
      </c>
      <c r="L200" s="19">
        <f>G200-K200</f>
        <v>113</v>
      </c>
    </row>
    <row r="201" spans="1:12" ht="12.75">
      <c r="A201" s="140"/>
      <c r="B201" s="144" t="s">
        <v>236</v>
      </c>
      <c r="C201" s="96"/>
      <c r="D201" s="96"/>
      <c r="E201" s="96"/>
      <c r="F201" s="96"/>
      <c r="G201" s="24">
        <f>SUM(G200:G200)</f>
        <v>134.89</v>
      </c>
      <c r="H201" s="48">
        <f t="shared" si="20"/>
        <v>134.9</v>
      </c>
      <c r="I201" s="97"/>
      <c r="J201" s="168"/>
      <c r="K201" s="15">
        <f>K200</f>
        <v>22</v>
      </c>
      <c r="L201" s="19">
        <f>G201-K201</f>
        <v>113</v>
      </c>
    </row>
    <row r="202" spans="1:12" ht="13.5" customHeight="1">
      <c r="A202" s="145"/>
      <c r="B202" s="146"/>
      <c r="C202" s="95"/>
      <c r="D202" s="95"/>
      <c r="E202" s="95"/>
      <c r="F202" s="95"/>
      <c r="G202" s="98"/>
      <c r="H202" s="95"/>
      <c r="L202" s="19">
        <f>G202-K202</f>
        <v>0</v>
      </c>
    </row>
    <row r="203" spans="1:12" ht="12.75">
      <c r="A203" s="175" t="s">
        <v>254</v>
      </c>
      <c r="B203" s="148"/>
      <c r="G203" s="99">
        <f>G197+G201</f>
        <v>543100.73</v>
      </c>
      <c r="K203" s="104">
        <f>K197+K201</f>
        <v>534011</v>
      </c>
      <c r="L203" s="19">
        <f>G203-K203</f>
        <v>9090</v>
      </c>
    </row>
    <row r="204" spans="1:12" ht="12.75">
      <c r="A204" s="196" t="s">
        <v>126</v>
      </c>
      <c r="B204" s="195"/>
      <c r="C204" s="101"/>
      <c r="D204" s="101"/>
      <c r="E204" s="101"/>
      <c r="F204" s="101"/>
      <c r="G204" s="101"/>
      <c r="H204" s="101"/>
      <c r="I204" s="101"/>
      <c r="J204" s="169"/>
      <c r="K204" s="101"/>
      <c r="L204" s="101"/>
    </row>
    <row r="205" ht="16.5" customHeight="1">
      <c r="A205" s="149" t="s">
        <v>237</v>
      </c>
    </row>
    <row r="206" ht="12.75">
      <c r="A206" s="150" t="s">
        <v>238</v>
      </c>
    </row>
  </sheetData>
  <printOptions gridLines="1"/>
  <pageMargins left="0" right="0" top="0.1968503937007874" bottom="0.3937007874015748" header="0" footer="0"/>
  <pageSetup horizontalDpi="600" verticalDpi="600" orientation="landscape" paperSize="9" scale="90" r:id="rId1"/>
  <headerFooter alignWithMargins="0">
    <oddFooter>&amp;L&amp;F&amp;C&amp;A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7"/>
  <sheetViews>
    <sheetView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3" sqref="G183"/>
    </sheetView>
  </sheetViews>
  <sheetFormatPr defaultColWidth="9.00390625" defaultRowHeight="12.75"/>
  <cols>
    <col min="1" max="1" width="16.25390625" style="151" customWidth="1"/>
    <col min="2" max="2" width="50.625" style="115" customWidth="1"/>
    <col min="3" max="3" width="12.375" style="3" customWidth="1"/>
    <col min="4" max="4" width="12.25390625" style="3" customWidth="1"/>
    <col min="5" max="5" width="9.375" style="3" hidden="1" customWidth="1"/>
    <col min="6" max="6" width="12.125" style="3" customWidth="1"/>
    <col min="7" max="7" width="11.125" style="3" customWidth="1"/>
    <col min="8" max="8" width="9.75390625" style="3" customWidth="1"/>
    <col min="9" max="9" width="7.25390625" style="3" customWidth="1"/>
    <col min="10" max="10" width="6.75390625" style="167" customWidth="1"/>
    <col min="11" max="11" width="9.25390625" style="3" customWidth="1"/>
    <col min="12" max="12" width="7.875" style="3" customWidth="1"/>
    <col min="13" max="13" width="9.125" style="102" bestFit="1" customWidth="1"/>
    <col min="14" max="16384" width="8.875" style="102" customWidth="1"/>
  </cols>
  <sheetData>
    <row r="1" spans="1:11" ht="17.25" customHeight="1">
      <c r="A1" s="119"/>
      <c r="B1" s="179" t="s">
        <v>275</v>
      </c>
      <c r="C1" s="1"/>
      <c r="D1" s="1"/>
      <c r="E1" s="1"/>
      <c r="F1" s="1"/>
      <c r="G1" s="1"/>
      <c r="H1" s="1"/>
      <c r="I1" s="1"/>
      <c r="J1" s="160"/>
      <c r="K1" s="2" t="s">
        <v>560</v>
      </c>
    </row>
    <row r="2" spans="1:12" ht="12" customHeight="1">
      <c r="A2" s="187" t="s">
        <v>588</v>
      </c>
      <c r="B2" s="200" t="s">
        <v>589</v>
      </c>
      <c r="C2" s="4" t="s">
        <v>367</v>
      </c>
      <c r="D2" s="4" t="s">
        <v>369</v>
      </c>
      <c r="E2" s="4" t="s">
        <v>590</v>
      </c>
      <c r="F2" s="4" t="s">
        <v>591</v>
      </c>
      <c r="G2" s="4" t="s">
        <v>592</v>
      </c>
      <c r="H2" s="4" t="s">
        <v>590</v>
      </c>
      <c r="I2" s="5" t="s">
        <v>593</v>
      </c>
      <c r="J2" s="4" t="s">
        <v>594</v>
      </c>
      <c r="K2" s="4" t="s">
        <v>595</v>
      </c>
      <c r="L2" s="4" t="s">
        <v>590</v>
      </c>
    </row>
    <row r="3" spans="1:12" ht="12" customHeight="1">
      <c r="A3" s="188" t="s">
        <v>596</v>
      </c>
      <c r="B3" s="124"/>
      <c r="C3" s="6" t="s">
        <v>597</v>
      </c>
      <c r="D3" s="6" t="s">
        <v>598</v>
      </c>
      <c r="E3" s="6" t="s">
        <v>368</v>
      </c>
      <c r="F3" s="6" t="s">
        <v>85</v>
      </c>
      <c r="G3" s="6" t="s">
        <v>86</v>
      </c>
      <c r="H3" s="6" t="s">
        <v>539</v>
      </c>
      <c r="I3" s="6" t="s">
        <v>87</v>
      </c>
      <c r="J3" s="6" t="s">
        <v>599</v>
      </c>
      <c r="K3" s="6" t="s">
        <v>88</v>
      </c>
      <c r="L3" s="6" t="s">
        <v>538</v>
      </c>
    </row>
    <row r="4" spans="1:12" ht="10.5" customHeight="1">
      <c r="A4" s="125">
        <v>1</v>
      </c>
      <c r="B4" s="126">
        <v>2</v>
      </c>
      <c r="C4" s="7">
        <v>3</v>
      </c>
      <c r="D4" s="7">
        <v>4</v>
      </c>
      <c r="E4" s="7">
        <v>5</v>
      </c>
      <c r="F4" s="7">
        <v>5</v>
      </c>
      <c r="G4" s="7">
        <v>6</v>
      </c>
      <c r="H4" s="7">
        <v>7</v>
      </c>
      <c r="I4" s="8">
        <v>8</v>
      </c>
      <c r="J4" s="9">
        <v>9</v>
      </c>
      <c r="K4" s="10">
        <v>10</v>
      </c>
      <c r="L4" s="10">
        <v>11</v>
      </c>
    </row>
    <row r="5" spans="1:12" ht="15" customHeight="1">
      <c r="A5" s="11" t="s">
        <v>601</v>
      </c>
      <c r="B5" s="12" t="s">
        <v>602</v>
      </c>
      <c r="C5" s="13">
        <f>C6+C13+C16+C23+C30+C37+C52+C54+C70+C75+C80+C121+C129</f>
        <v>565873.2</v>
      </c>
      <c r="D5" s="13">
        <f>D6+D13+D16+D23+D30+D37+D52+D54+D70+D75+D80+D121+D127</f>
        <v>0</v>
      </c>
      <c r="E5" s="14"/>
      <c r="F5" s="13">
        <f>F6+F13+F16+F23+F30+F37+F52+F54+F70+F75+F80+F121+F127+F129</f>
        <v>180846</v>
      </c>
      <c r="G5" s="13">
        <f>G6+G13+G16+G21+G23+G30+G37+G52+G54+G70+G75+G80+G121+G127+G129</f>
        <v>186670.08</v>
      </c>
      <c r="H5" s="22">
        <f aca="true" t="shared" si="0" ref="H5:H11">G5-F5</f>
        <v>5824.1</v>
      </c>
      <c r="I5" s="170">
        <f>G5/C5</f>
        <v>0.33</v>
      </c>
      <c r="J5" s="161">
        <f>G5/C5</f>
        <v>0.33</v>
      </c>
      <c r="K5" s="108">
        <f>K6+K13+K16+K23+K30+K37+K52+K54+K70+K75+K80+K121+K127+K129</f>
        <v>78663.3</v>
      </c>
      <c r="L5" s="15">
        <f aca="true" t="shared" si="1" ref="L5:L20">G5-K5</f>
        <v>108007</v>
      </c>
    </row>
    <row r="6" spans="1:13" ht="14.25" customHeight="1">
      <c r="A6" s="20" t="s">
        <v>603</v>
      </c>
      <c r="B6" s="21" t="s">
        <v>504</v>
      </c>
      <c r="C6" s="22">
        <f>SUM(C7:C11)</f>
        <v>367490.6</v>
      </c>
      <c r="D6" s="22"/>
      <c r="E6" s="23"/>
      <c r="F6" s="24">
        <f>SUM(F7:F11)</f>
        <v>119912</v>
      </c>
      <c r="G6" s="24">
        <f>SUM(G7:G12)</f>
        <v>124269.65</v>
      </c>
      <c r="H6" s="22">
        <f t="shared" si="0"/>
        <v>4357.6</v>
      </c>
      <c r="I6" s="171">
        <f>G6/C6</f>
        <v>0.338</v>
      </c>
      <c r="J6" s="162">
        <f>G6/C6</f>
        <v>0.338</v>
      </c>
      <c r="K6" s="108">
        <f>SUM(K7:K12)</f>
        <v>50775.3</v>
      </c>
      <c r="L6" s="18">
        <f t="shared" si="1"/>
        <v>73494</v>
      </c>
      <c r="M6" s="127"/>
    </row>
    <row r="7" spans="1:12" ht="12.75">
      <c r="A7" s="27" t="s">
        <v>605</v>
      </c>
      <c r="B7" s="28" t="s">
        <v>606</v>
      </c>
      <c r="C7" s="29"/>
      <c r="D7" s="29"/>
      <c r="E7" s="30"/>
      <c r="F7" s="32"/>
      <c r="G7" s="32">
        <v>436.77</v>
      </c>
      <c r="H7" s="48">
        <f t="shared" si="0"/>
        <v>436.8</v>
      </c>
      <c r="I7" s="171"/>
      <c r="J7" s="162"/>
      <c r="K7" s="106">
        <v>139.2</v>
      </c>
      <c r="L7" s="19">
        <f t="shared" si="1"/>
        <v>298</v>
      </c>
    </row>
    <row r="8" spans="1:12" ht="12.75">
      <c r="A8" s="27" t="s">
        <v>607</v>
      </c>
      <c r="B8" s="34" t="s">
        <v>608</v>
      </c>
      <c r="C8" s="29">
        <v>365490.6</v>
      </c>
      <c r="D8" s="29"/>
      <c r="E8" s="35"/>
      <c r="F8" s="32">
        <v>119512</v>
      </c>
      <c r="G8" s="32">
        <v>123027.82</v>
      </c>
      <c r="H8" s="48">
        <f t="shared" si="0"/>
        <v>3515.8</v>
      </c>
      <c r="I8" s="171">
        <f>G8/C8</f>
        <v>0.337</v>
      </c>
      <c r="J8" s="162">
        <f>G8/C8</f>
        <v>0.337</v>
      </c>
      <c r="K8" s="106">
        <v>49947.3</v>
      </c>
      <c r="L8" s="19">
        <f t="shared" si="1"/>
        <v>73081</v>
      </c>
    </row>
    <row r="9" spans="1:12" ht="12.75">
      <c r="A9" s="27" t="s">
        <v>609</v>
      </c>
      <c r="B9" s="28" t="s">
        <v>377</v>
      </c>
      <c r="C9" s="29">
        <v>2000</v>
      </c>
      <c r="D9" s="29"/>
      <c r="E9" s="35"/>
      <c r="F9" s="32">
        <v>400</v>
      </c>
      <c r="G9" s="32">
        <v>605.61</v>
      </c>
      <c r="H9" s="48">
        <f t="shared" si="0"/>
        <v>205.6</v>
      </c>
      <c r="I9" s="171">
        <f>G9/C9</f>
        <v>0.303</v>
      </c>
      <c r="J9" s="162"/>
      <c r="K9" s="106">
        <v>90.6</v>
      </c>
      <c r="L9" s="19">
        <f t="shared" si="1"/>
        <v>515</v>
      </c>
    </row>
    <row r="10" spans="1:12" ht="12.75">
      <c r="A10" s="27" t="s">
        <v>611</v>
      </c>
      <c r="B10" s="28" t="s">
        <v>612</v>
      </c>
      <c r="C10" s="29">
        <v>0</v>
      </c>
      <c r="D10" s="29"/>
      <c r="E10" s="35"/>
      <c r="F10" s="32"/>
      <c r="G10" s="32"/>
      <c r="H10" s="48">
        <f t="shared" si="0"/>
        <v>0</v>
      </c>
      <c r="I10" s="171"/>
      <c r="J10" s="162"/>
      <c r="K10" s="106">
        <v>132</v>
      </c>
      <c r="L10" s="19">
        <f t="shared" si="1"/>
        <v>-132</v>
      </c>
    </row>
    <row r="11" spans="1:12" ht="12.75">
      <c r="A11" s="27" t="s">
        <v>613</v>
      </c>
      <c r="B11" s="28" t="s">
        <v>614</v>
      </c>
      <c r="C11" s="29">
        <v>0</v>
      </c>
      <c r="D11" s="29"/>
      <c r="E11" s="35"/>
      <c r="F11" s="32"/>
      <c r="G11" s="32">
        <v>199.45</v>
      </c>
      <c r="H11" s="48">
        <f t="shared" si="0"/>
        <v>199.5</v>
      </c>
      <c r="I11" s="171"/>
      <c r="J11" s="162"/>
      <c r="K11" s="106">
        <v>465.4</v>
      </c>
      <c r="L11" s="19">
        <f t="shared" si="1"/>
        <v>-266</v>
      </c>
    </row>
    <row r="12" spans="1:12" ht="12.75">
      <c r="A12" s="27" t="s">
        <v>615</v>
      </c>
      <c r="B12" s="28" t="s">
        <v>616</v>
      </c>
      <c r="C12" s="29">
        <v>0</v>
      </c>
      <c r="D12" s="29"/>
      <c r="E12" s="35"/>
      <c r="F12" s="32"/>
      <c r="G12" s="32"/>
      <c r="H12" s="48">
        <f>G12-C12</f>
        <v>0</v>
      </c>
      <c r="I12" s="171"/>
      <c r="J12" s="162"/>
      <c r="K12" s="106">
        <v>0.8</v>
      </c>
      <c r="L12" s="19">
        <f t="shared" si="1"/>
        <v>-1</v>
      </c>
    </row>
    <row r="13" spans="1:12" ht="12.75" customHeight="1">
      <c r="A13" s="20" t="s">
        <v>617</v>
      </c>
      <c r="B13" s="12" t="s">
        <v>618</v>
      </c>
      <c r="C13" s="36">
        <f>C14+C15</f>
        <v>35292</v>
      </c>
      <c r="D13" s="36"/>
      <c r="E13" s="23">
        <v>0</v>
      </c>
      <c r="F13" s="38">
        <f>F14+F15</f>
        <v>14242</v>
      </c>
      <c r="G13" s="38">
        <f>G14+G15</f>
        <v>15284.85</v>
      </c>
      <c r="H13" s="22">
        <f aca="true" t="shared" si="2" ref="H13:H28">G13-F13</f>
        <v>1042.9</v>
      </c>
      <c r="I13" s="170">
        <f>G13/F13</f>
        <v>1.073</v>
      </c>
      <c r="J13" s="162">
        <f>G13/C13</f>
        <v>0.433</v>
      </c>
      <c r="K13" s="108">
        <f>K14+K15</f>
        <v>6484.4</v>
      </c>
      <c r="L13" s="19">
        <f t="shared" si="1"/>
        <v>8800</v>
      </c>
    </row>
    <row r="14" spans="1:12" ht="12.75">
      <c r="A14" s="27" t="s">
        <v>619</v>
      </c>
      <c r="B14" s="28" t="s">
        <v>620</v>
      </c>
      <c r="C14" s="29">
        <v>35221</v>
      </c>
      <c r="D14" s="29"/>
      <c r="E14" s="35"/>
      <c r="F14" s="32">
        <v>14221</v>
      </c>
      <c r="G14" s="32">
        <v>15284.85</v>
      </c>
      <c r="H14" s="48">
        <f t="shared" si="2"/>
        <v>1063.9</v>
      </c>
      <c r="I14" s="171">
        <f>G14/F14</f>
        <v>1.075</v>
      </c>
      <c r="J14" s="162">
        <f>G14/C14</f>
        <v>0.434</v>
      </c>
      <c r="K14" s="106">
        <v>6484.4</v>
      </c>
      <c r="L14" s="19">
        <f t="shared" si="1"/>
        <v>8800</v>
      </c>
    </row>
    <row r="15" spans="1:12" ht="12.75">
      <c r="A15" s="27" t="s">
        <v>621</v>
      </c>
      <c r="B15" s="28" t="s">
        <v>622</v>
      </c>
      <c r="C15" s="29">
        <v>71</v>
      </c>
      <c r="D15" s="29"/>
      <c r="E15" s="35"/>
      <c r="F15" s="32">
        <v>21</v>
      </c>
      <c r="G15" s="32">
        <v>0</v>
      </c>
      <c r="H15" s="48">
        <f t="shared" si="2"/>
        <v>-21</v>
      </c>
      <c r="I15" s="171"/>
      <c r="J15" s="162"/>
      <c r="K15" s="106">
        <v>0</v>
      </c>
      <c r="L15" s="19">
        <f t="shared" si="1"/>
        <v>0</v>
      </c>
    </row>
    <row r="16" spans="1:12" ht="14.25" customHeight="1">
      <c r="A16" s="20" t="s">
        <v>623</v>
      </c>
      <c r="B16" s="12" t="s">
        <v>624</v>
      </c>
      <c r="C16" s="38">
        <f>C17+C18</f>
        <v>25601.2</v>
      </c>
      <c r="D16" s="38"/>
      <c r="E16" s="23">
        <v>0</v>
      </c>
      <c r="F16" s="38">
        <f>F17+F18</f>
        <v>6045</v>
      </c>
      <c r="G16" s="38">
        <f>G17+G18</f>
        <v>7150.55</v>
      </c>
      <c r="H16" s="22">
        <f t="shared" si="2"/>
        <v>1105.6</v>
      </c>
      <c r="I16" s="170">
        <f>G16/F16</f>
        <v>1.183</v>
      </c>
      <c r="J16" s="162">
        <f>G16/C16</f>
        <v>0.279</v>
      </c>
      <c r="K16" s="108">
        <f>K17+K18</f>
        <v>305.5</v>
      </c>
      <c r="L16" s="19">
        <f t="shared" si="1"/>
        <v>6845</v>
      </c>
    </row>
    <row r="17" spans="1:12" ht="12.75">
      <c r="A17" s="27" t="s">
        <v>625</v>
      </c>
      <c r="B17" s="28" t="s">
        <v>626</v>
      </c>
      <c r="C17" s="32">
        <v>5743</v>
      </c>
      <c r="D17" s="32"/>
      <c r="E17" s="35"/>
      <c r="F17" s="32">
        <v>0</v>
      </c>
      <c r="G17" s="32">
        <v>433.64</v>
      </c>
      <c r="H17" s="48">
        <f t="shared" si="2"/>
        <v>433.6</v>
      </c>
      <c r="I17" s="171"/>
      <c r="J17" s="162">
        <f>G17/C17</f>
        <v>0.076</v>
      </c>
      <c r="K17" s="106">
        <v>304.4</v>
      </c>
      <c r="L17" s="19">
        <f t="shared" si="1"/>
        <v>129</v>
      </c>
    </row>
    <row r="18" spans="1:12" ht="12.75">
      <c r="A18" s="27" t="s">
        <v>627</v>
      </c>
      <c r="B18" s="41" t="s">
        <v>628</v>
      </c>
      <c r="C18" s="42">
        <f>C19+C20</f>
        <v>19858.2</v>
      </c>
      <c r="D18" s="42"/>
      <c r="E18" s="35"/>
      <c r="F18" s="42">
        <f>F20</f>
        <v>6045</v>
      </c>
      <c r="G18" s="42">
        <f>G19+G20</f>
        <v>6716.91</v>
      </c>
      <c r="H18" s="48">
        <f t="shared" si="2"/>
        <v>671.9</v>
      </c>
      <c r="I18" s="171">
        <f>G18/F18</f>
        <v>1.111</v>
      </c>
      <c r="J18" s="162">
        <f>G18/C18</f>
        <v>0.338</v>
      </c>
      <c r="K18" s="107">
        <f>K20</f>
        <v>1.1</v>
      </c>
      <c r="L18" s="19">
        <f t="shared" si="1"/>
        <v>6716</v>
      </c>
    </row>
    <row r="19" spans="1:12" ht="27" customHeight="1">
      <c r="A19" s="27" t="s">
        <v>630</v>
      </c>
      <c r="B19" s="45" t="s">
        <v>631</v>
      </c>
      <c r="C19" s="46">
        <v>3737.2</v>
      </c>
      <c r="D19" s="42"/>
      <c r="E19" s="35"/>
      <c r="F19" s="46">
        <v>1868.6</v>
      </c>
      <c r="G19" s="46">
        <v>153</v>
      </c>
      <c r="H19" s="48">
        <f t="shared" si="2"/>
        <v>-1715.6</v>
      </c>
      <c r="I19" s="171"/>
      <c r="J19" s="162"/>
      <c r="K19" s="106">
        <v>0</v>
      </c>
      <c r="L19" s="19">
        <f t="shared" si="1"/>
        <v>153</v>
      </c>
    </row>
    <row r="20" spans="1:12" ht="27.75" customHeight="1">
      <c r="A20" s="27" t="s">
        <v>632</v>
      </c>
      <c r="B20" s="45" t="s">
        <v>634</v>
      </c>
      <c r="C20" s="32">
        <v>16121</v>
      </c>
      <c r="D20" s="32"/>
      <c r="E20" s="35"/>
      <c r="F20" s="32">
        <v>6045</v>
      </c>
      <c r="G20" s="32">
        <v>6563.91</v>
      </c>
      <c r="H20" s="48">
        <f t="shared" si="2"/>
        <v>518.9</v>
      </c>
      <c r="I20" s="171">
        <f>G20/F20</f>
        <v>1.086</v>
      </c>
      <c r="J20" s="162"/>
      <c r="K20" s="106">
        <v>1.1</v>
      </c>
      <c r="L20" s="19">
        <f t="shared" si="1"/>
        <v>6563</v>
      </c>
    </row>
    <row r="21" spans="1:12" ht="24" customHeight="1">
      <c r="A21" s="20" t="s">
        <v>518</v>
      </c>
      <c r="B21" s="191" t="s">
        <v>519</v>
      </c>
      <c r="C21" s="24">
        <f>C22</f>
        <v>0</v>
      </c>
      <c r="D21" s="32"/>
      <c r="E21" s="35"/>
      <c r="F21" s="32"/>
      <c r="G21" s="24">
        <f>G22</f>
        <v>0.23</v>
      </c>
      <c r="H21" s="22">
        <f t="shared" si="2"/>
        <v>0.2</v>
      </c>
      <c r="I21" s="171"/>
      <c r="J21" s="162"/>
      <c r="K21" s="106"/>
      <c r="L21" s="19"/>
    </row>
    <row r="22" spans="1:12" ht="21.75" customHeight="1">
      <c r="A22" s="27" t="s">
        <v>532</v>
      </c>
      <c r="B22" s="45" t="s">
        <v>533</v>
      </c>
      <c r="C22" s="32"/>
      <c r="D22" s="32"/>
      <c r="E22" s="35"/>
      <c r="F22" s="32"/>
      <c r="G22" s="32">
        <v>0.23</v>
      </c>
      <c r="H22" s="48">
        <f t="shared" si="2"/>
        <v>0.2</v>
      </c>
      <c r="I22" s="171"/>
      <c r="J22" s="162"/>
      <c r="K22" s="106"/>
      <c r="L22" s="19"/>
    </row>
    <row r="23" spans="1:12" ht="15" customHeight="1">
      <c r="A23" s="20" t="s">
        <v>635</v>
      </c>
      <c r="B23" s="12" t="s">
        <v>636</v>
      </c>
      <c r="C23" s="36">
        <f>C24+C26</f>
        <v>7089</v>
      </c>
      <c r="D23" s="36"/>
      <c r="E23" s="23">
        <v>0</v>
      </c>
      <c r="F23" s="38">
        <f>F24+F26</f>
        <v>2036.5</v>
      </c>
      <c r="G23" s="38">
        <f>G26+G24</f>
        <v>2393.76</v>
      </c>
      <c r="H23" s="22">
        <f t="shared" si="2"/>
        <v>357.3</v>
      </c>
      <c r="I23" s="170">
        <f aca="true" t="shared" si="3" ref="I23:I28">G23/F23</f>
        <v>1.175</v>
      </c>
      <c r="J23" s="162">
        <f aca="true" t="shared" si="4" ref="J23:J28">G23/C23</f>
        <v>0.338</v>
      </c>
      <c r="K23" s="108">
        <f>K24+K26</f>
        <v>1326</v>
      </c>
      <c r="L23" s="19">
        <f aca="true" t="shared" si="5" ref="L23:L54">G23-K23</f>
        <v>1068</v>
      </c>
    </row>
    <row r="24" spans="1:12" ht="12.75">
      <c r="A24" s="27" t="s">
        <v>637</v>
      </c>
      <c r="B24" s="28" t="s">
        <v>638</v>
      </c>
      <c r="C24" s="47">
        <f>C25</f>
        <v>1738</v>
      </c>
      <c r="D24" s="47"/>
      <c r="E24" s="35"/>
      <c r="F24" s="42">
        <f>F25</f>
        <v>550</v>
      </c>
      <c r="G24" s="42">
        <f>G25</f>
        <v>801.44</v>
      </c>
      <c r="H24" s="48">
        <f t="shared" si="2"/>
        <v>251.4</v>
      </c>
      <c r="I24" s="171">
        <f t="shared" si="3"/>
        <v>1.457</v>
      </c>
      <c r="J24" s="162">
        <f t="shared" si="4"/>
        <v>0.461</v>
      </c>
      <c r="K24" s="107">
        <f>K25</f>
        <v>429</v>
      </c>
      <c r="L24" s="19">
        <f t="shared" si="5"/>
        <v>372</v>
      </c>
    </row>
    <row r="25" spans="1:12" ht="12.75">
      <c r="A25" s="27" t="s">
        <v>639</v>
      </c>
      <c r="B25" s="28" t="s">
        <v>640</v>
      </c>
      <c r="C25" s="48">
        <v>1738</v>
      </c>
      <c r="D25" s="48"/>
      <c r="E25" s="35"/>
      <c r="F25" s="46">
        <v>550</v>
      </c>
      <c r="G25" s="46">
        <v>801.44</v>
      </c>
      <c r="H25" s="48">
        <f t="shared" si="2"/>
        <v>251.4</v>
      </c>
      <c r="I25" s="171">
        <f t="shared" si="3"/>
        <v>1.457</v>
      </c>
      <c r="J25" s="162">
        <f t="shared" si="4"/>
        <v>0.461</v>
      </c>
      <c r="K25" s="106">
        <v>429</v>
      </c>
      <c r="L25" s="19">
        <f t="shared" si="5"/>
        <v>372</v>
      </c>
    </row>
    <row r="26" spans="1:12" ht="12.75">
      <c r="A26" s="27" t="s">
        <v>641</v>
      </c>
      <c r="B26" s="28" t="s">
        <v>642</v>
      </c>
      <c r="C26" s="47">
        <f>C27+C28</f>
        <v>5351</v>
      </c>
      <c r="D26" s="47"/>
      <c r="E26" s="35"/>
      <c r="F26" s="42">
        <f>F27+F28</f>
        <v>1486.5</v>
      </c>
      <c r="G26" s="42">
        <f>G27+G28+G29</f>
        <v>1592.32</v>
      </c>
      <c r="H26" s="48">
        <f t="shared" si="2"/>
        <v>105.8</v>
      </c>
      <c r="I26" s="171">
        <f t="shared" si="3"/>
        <v>1.071</v>
      </c>
      <c r="J26" s="162">
        <f t="shared" si="4"/>
        <v>0.298</v>
      </c>
      <c r="K26" s="107">
        <f>K27+K28+K29</f>
        <v>897</v>
      </c>
      <c r="L26" s="19">
        <f t="shared" si="5"/>
        <v>695</v>
      </c>
    </row>
    <row r="27" spans="1:12" ht="12.75">
      <c r="A27" s="27" t="s">
        <v>643</v>
      </c>
      <c r="B27" s="28" t="s">
        <v>644</v>
      </c>
      <c r="C27" s="48">
        <v>5218</v>
      </c>
      <c r="D27" s="48"/>
      <c r="E27" s="35"/>
      <c r="F27" s="46">
        <v>1430</v>
      </c>
      <c r="G27" s="32">
        <v>1552.08</v>
      </c>
      <c r="H27" s="48">
        <f t="shared" si="2"/>
        <v>122.1</v>
      </c>
      <c r="I27" s="171">
        <f t="shared" si="3"/>
        <v>1.085</v>
      </c>
      <c r="J27" s="162">
        <f t="shared" si="4"/>
        <v>0.297</v>
      </c>
      <c r="K27" s="106">
        <v>851</v>
      </c>
      <c r="L27" s="19">
        <f t="shared" si="5"/>
        <v>701</v>
      </c>
    </row>
    <row r="28" spans="1:12" ht="12.75">
      <c r="A28" s="27" t="s">
        <v>645</v>
      </c>
      <c r="B28" s="28" t="s">
        <v>646</v>
      </c>
      <c r="C28" s="48">
        <v>133</v>
      </c>
      <c r="D28" s="48"/>
      <c r="E28" s="35"/>
      <c r="F28" s="46">
        <v>56.5</v>
      </c>
      <c r="G28" s="32">
        <v>37.24</v>
      </c>
      <c r="H28" s="48">
        <f t="shared" si="2"/>
        <v>-19.3</v>
      </c>
      <c r="I28" s="171">
        <f t="shared" si="3"/>
        <v>0.659</v>
      </c>
      <c r="J28" s="162">
        <f t="shared" si="4"/>
        <v>0.28</v>
      </c>
      <c r="K28" s="106">
        <v>46</v>
      </c>
      <c r="L28" s="19">
        <f t="shared" si="5"/>
        <v>-9</v>
      </c>
    </row>
    <row r="29" spans="1:12" ht="24" customHeight="1">
      <c r="A29" s="27" t="s">
        <v>647</v>
      </c>
      <c r="B29" s="201" t="s">
        <v>629</v>
      </c>
      <c r="C29" s="48"/>
      <c r="D29" s="48"/>
      <c r="E29" s="35"/>
      <c r="F29" s="46"/>
      <c r="G29" s="32">
        <v>3</v>
      </c>
      <c r="H29" s="48">
        <f>G29-C29</f>
        <v>3</v>
      </c>
      <c r="I29" s="171"/>
      <c r="J29" s="162"/>
      <c r="K29" s="106"/>
      <c r="L29" s="19">
        <f t="shared" si="5"/>
        <v>3</v>
      </c>
    </row>
    <row r="30" spans="1:12" ht="24.75" customHeight="1">
      <c r="A30" s="20" t="s">
        <v>649</v>
      </c>
      <c r="B30" s="57" t="s">
        <v>650</v>
      </c>
      <c r="C30" s="24">
        <f>SUM(C31:C34)</f>
        <v>396.3</v>
      </c>
      <c r="D30" s="22"/>
      <c r="E30" s="35"/>
      <c r="F30" s="24">
        <f>SUM(F31:F34)</f>
        <v>110</v>
      </c>
      <c r="G30" s="24">
        <f>SUM(G31:G34)</f>
        <v>-385.66</v>
      </c>
      <c r="H30" s="22">
        <f aca="true" t="shared" si="6" ref="H30:H61">G30-F30</f>
        <v>-495.7</v>
      </c>
      <c r="I30" s="171">
        <f>G30/F30</f>
        <v>-3.506</v>
      </c>
      <c r="J30" s="162"/>
      <c r="K30" s="108">
        <f>SUM(K31:K34)</f>
        <v>-118</v>
      </c>
      <c r="L30" s="19">
        <f t="shared" si="5"/>
        <v>-268</v>
      </c>
    </row>
    <row r="31" spans="1:12" ht="12.75">
      <c r="A31" s="27" t="s">
        <v>651</v>
      </c>
      <c r="B31" s="128" t="s">
        <v>652</v>
      </c>
      <c r="C31" s="29">
        <v>0</v>
      </c>
      <c r="D31" s="29"/>
      <c r="E31" s="35"/>
      <c r="F31" s="32"/>
      <c r="G31" s="32">
        <v>-430.33</v>
      </c>
      <c r="H31" s="48">
        <f t="shared" si="6"/>
        <v>-430.3</v>
      </c>
      <c r="I31" s="171"/>
      <c r="J31" s="162"/>
      <c r="K31" s="106">
        <v>-200</v>
      </c>
      <c r="L31" s="19">
        <f t="shared" si="5"/>
        <v>-230</v>
      </c>
    </row>
    <row r="32" spans="1:12" ht="12.75">
      <c r="A32" s="27" t="s">
        <v>653</v>
      </c>
      <c r="B32" s="128" t="s">
        <v>654</v>
      </c>
      <c r="C32" s="29">
        <v>147.2</v>
      </c>
      <c r="D32" s="29"/>
      <c r="E32" s="49"/>
      <c r="F32" s="32">
        <v>43</v>
      </c>
      <c r="G32" s="32">
        <v>34.2</v>
      </c>
      <c r="H32" s="48">
        <f t="shared" si="6"/>
        <v>-8.8</v>
      </c>
      <c r="I32" s="171"/>
      <c r="J32" s="162"/>
      <c r="K32" s="106">
        <v>62</v>
      </c>
      <c r="L32" s="19">
        <f t="shared" si="5"/>
        <v>-28</v>
      </c>
    </row>
    <row r="33" spans="1:12" ht="12.75">
      <c r="A33" s="27" t="s">
        <v>655</v>
      </c>
      <c r="B33" s="128" t="s">
        <v>656</v>
      </c>
      <c r="C33" s="29">
        <v>33</v>
      </c>
      <c r="D33" s="29"/>
      <c r="E33" s="49"/>
      <c r="F33" s="32">
        <v>9</v>
      </c>
      <c r="G33" s="32">
        <v>10.62</v>
      </c>
      <c r="H33" s="48">
        <f t="shared" si="6"/>
        <v>1.6</v>
      </c>
      <c r="I33" s="171">
        <f>G33/F33</f>
        <v>1.18</v>
      </c>
      <c r="J33" s="162"/>
      <c r="K33" s="106">
        <v>2</v>
      </c>
      <c r="L33" s="19">
        <f t="shared" si="5"/>
        <v>9</v>
      </c>
    </row>
    <row r="34" spans="1:12" ht="15" customHeight="1">
      <c r="A34" s="27" t="s">
        <v>657</v>
      </c>
      <c r="B34" s="128" t="s">
        <v>658</v>
      </c>
      <c r="C34" s="47">
        <f>C36</f>
        <v>216.1</v>
      </c>
      <c r="D34" s="29"/>
      <c r="E34" s="49"/>
      <c r="F34" s="43">
        <f>F36</f>
        <v>58</v>
      </c>
      <c r="G34" s="42">
        <f>G35+G36</f>
        <v>-0.15</v>
      </c>
      <c r="H34" s="48">
        <f t="shared" si="6"/>
        <v>-58.2</v>
      </c>
      <c r="I34" s="171">
        <f>G34/F34</f>
        <v>-0.003</v>
      </c>
      <c r="J34" s="162">
        <f>G34/C34</f>
        <v>-0.001</v>
      </c>
      <c r="K34" s="106">
        <v>18</v>
      </c>
      <c r="L34" s="19">
        <f t="shared" si="5"/>
        <v>-18</v>
      </c>
    </row>
    <row r="35" spans="1:12" ht="15" customHeight="1" hidden="1">
      <c r="A35" s="27" t="s">
        <v>659</v>
      </c>
      <c r="B35" s="128" t="s">
        <v>660</v>
      </c>
      <c r="C35" s="29"/>
      <c r="D35" s="29"/>
      <c r="E35" s="49"/>
      <c r="F35" s="31"/>
      <c r="G35" s="32"/>
      <c r="H35" s="48">
        <f t="shared" si="6"/>
        <v>0</v>
      </c>
      <c r="I35" s="171"/>
      <c r="J35" s="162"/>
      <c r="K35" s="106"/>
      <c r="L35" s="19">
        <f t="shared" si="5"/>
        <v>0</v>
      </c>
    </row>
    <row r="36" spans="1:12" ht="15" customHeight="1">
      <c r="A36" s="27" t="s">
        <v>661</v>
      </c>
      <c r="B36" s="128" t="s">
        <v>662</v>
      </c>
      <c r="C36" s="29">
        <v>216.1</v>
      </c>
      <c r="D36" s="29"/>
      <c r="E36" s="49"/>
      <c r="F36" s="31">
        <v>58</v>
      </c>
      <c r="G36" s="32">
        <v>-0.15</v>
      </c>
      <c r="H36" s="48">
        <f t="shared" si="6"/>
        <v>-58.2</v>
      </c>
      <c r="I36" s="171"/>
      <c r="J36" s="162"/>
      <c r="K36" s="19">
        <v>18</v>
      </c>
      <c r="L36" s="19">
        <f t="shared" si="5"/>
        <v>-18</v>
      </c>
    </row>
    <row r="37" spans="1:12" ht="16.5" customHeight="1">
      <c r="A37" s="20" t="s">
        <v>663</v>
      </c>
      <c r="B37" s="21" t="s">
        <v>664</v>
      </c>
      <c r="C37" s="24">
        <f>C38+C39+C41+C45+C46</f>
        <v>105468.8</v>
      </c>
      <c r="D37" s="24"/>
      <c r="E37" s="49"/>
      <c r="F37" s="24">
        <f>F38+F39+F41+F46</f>
        <v>32041.6</v>
      </c>
      <c r="G37" s="24">
        <f>G38+G39+G41+G45+G46</f>
        <v>32423.18</v>
      </c>
      <c r="H37" s="22">
        <f t="shared" si="6"/>
        <v>381.6</v>
      </c>
      <c r="I37" s="170">
        <f>G37/F37</f>
        <v>1.012</v>
      </c>
      <c r="J37" s="162">
        <f>G37/C37</f>
        <v>0.307</v>
      </c>
      <c r="K37" s="15">
        <f>K38+K40+K41+K46</f>
        <v>12326</v>
      </c>
      <c r="L37" s="19">
        <f t="shared" si="5"/>
        <v>20097</v>
      </c>
    </row>
    <row r="38" spans="1:12" ht="23.25" customHeight="1" hidden="1">
      <c r="A38" s="27" t="s">
        <v>665</v>
      </c>
      <c r="B38" s="45" t="s">
        <v>666</v>
      </c>
      <c r="C38" s="33">
        <v>0</v>
      </c>
      <c r="D38" s="33"/>
      <c r="E38" s="49"/>
      <c r="F38" s="48"/>
      <c r="G38" s="46"/>
      <c r="H38" s="48">
        <f t="shared" si="6"/>
        <v>0</v>
      </c>
      <c r="I38" s="171"/>
      <c r="J38" s="162"/>
      <c r="K38" s="33"/>
      <c r="L38" s="19">
        <f t="shared" si="5"/>
        <v>0</v>
      </c>
    </row>
    <row r="39" spans="1:12" ht="18" customHeight="1">
      <c r="A39" s="27" t="s">
        <v>667</v>
      </c>
      <c r="B39" s="34" t="s">
        <v>668</v>
      </c>
      <c r="C39" s="47">
        <f>C40</f>
        <v>237</v>
      </c>
      <c r="D39" s="43"/>
      <c r="E39" s="49"/>
      <c r="F39" s="47">
        <f>F40</f>
        <v>78.6</v>
      </c>
      <c r="G39" s="42">
        <f>G40</f>
        <v>2222.74</v>
      </c>
      <c r="H39" s="48">
        <f t="shared" si="6"/>
        <v>2144.1</v>
      </c>
      <c r="I39" s="172">
        <f>G39/F39</f>
        <v>28.28</v>
      </c>
      <c r="J39" s="162"/>
      <c r="K39" s="43">
        <f>K40</f>
        <v>142</v>
      </c>
      <c r="L39" s="19">
        <f t="shared" si="5"/>
        <v>2081</v>
      </c>
    </row>
    <row r="40" spans="1:12" ht="24" customHeight="1">
      <c r="A40" s="27" t="s">
        <v>669</v>
      </c>
      <c r="B40" s="45" t="s">
        <v>670</v>
      </c>
      <c r="C40" s="48">
        <v>237</v>
      </c>
      <c r="D40" s="33"/>
      <c r="E40" s="49"/>
      <c r="F40" s="48">
        <v>78.6</v>
      </c>
      <c r="G40" s="46">
        <v>2222.74</v>
      </c>
      <c r="H40" s="48">
        <f t="shared" si="6"/>
        <v>2144.1</v>
      </c>
      <c r="I40" s="171">
        <f>G40/F40</f>
        <v>28.279</v>
      </c>
      <c r="J40" s="162"/>
      <c r="K40" s="33">
        <v>142</v>
      </c>
      <c r="L40" s="19">
        <f t="shared" si="5"/>
        <v>2081</v>
      </c>
    </row>
    <row r="41" spans="1:12" ht="23.25" customHeight="1">
      <c r="A41" s="27" t="s">
        <v>671</v>
      </c>
      <c r="B41" s="45" t="s">
        <v>351</v>
      </c>
      <c r="C41" s="42">
        <f>C42+C43+C44</f>
        <v>25145.5</v>
      </c>
      <c r="D41" s="33"/>
      <c r="E41" s="49"/>
      <c r="F41" s="47">
        <f>F42+F43+F44</f>
        <v>8300</v>
      </c>
      <c r="G41" s="42">
        <f>G42+G43+G44</f>
        <v>4722.83</v>
      </c>
      <c r="H41" s="48">
        <f t="shared" si="6"/>
        <v>-3577.2</v>
      </c>
      <c r="I41" s="171">
        <f>G41/F41</f>
        <v>0.569</v>
      </c>
      <c r="J41" s="162">
        <f>G41/C41</f>
        <v>0.188</v>
      </c>
      <c r="K41" s="47">
        <f>K42+K43+K44</f>
        <v>943</v>
      </c>
      <c r="L41" s="19">
        <f t="shared" si="5"/>
        <v>3780</v>
      </c>
    </row>
    <row r="42" spans="1:12" ht="49.5" customHeight="1">
      <c r="A42" s="27" t="s">
        <v>673</v>
      </c>
      <c r="B42" s="45" t="s">
        <v>672</v>
      </c>
      <c r="C42" s="48">
        <v>11670</v>
      </c>
      <c r="D42" s="43"/>
      <c r="E42" s="49"/>
      <c r="F42" s="48">
        <v>4500</v>
      </c>
      <c r="G42" s="46">
        <v>3336.79</v>
      </c>
      <c r="H42" s="48">
        <f t="shared" si="6"/>
        <v>-1163.2</v>
      </c>
      <c r="I42" s="171">
        <f>G42/F42</f>
        <v>0.742</v>
      </c>
      <c r="J42" s="162">
        <f>G42/C42</f>
        <v>0.286</v>
      </c>
      <c r="K42" s="33">
        <v>846</v>
      </c>
      <c r="L42" s="19">
        <f t="shared" si="5"/>
        <v>2491</v>
      </c>
    </row>
    <row r="43" spans="1:12" ht="60.75" customHeight="1">
      <c r="A43" s="27" t="s">
        <v>674</v>
      </c>
      <c r="B43" s="45" t="s">
        <v>675</v>
      </c>
      <c r="C43" s="48">
        <v>5252</v>
      </c>
      <c r="D43" s="33"/>
      <c r="E43" s="49"/>
      <c r="F43" s="48">
        <v>1800</v>
      </c>
      <c r="G43" s="46">
        <v>277.14</v>
      </c>
      <c r="H43" s="48">
        <f t="shared" si="6"/>
        <v>-1522.9</v>
      </c>
      <c r="I43" s="171"/>
      <c r="J43" s="162"/>
      <c r="K43" s="33">
        <v>97</v>
      </c>
      <c r="L43" s="19">
        <f t="shared" si="5"/>
        <v>180</v>
      </c>
    </row>
    <row r="44" spans="1:12" ht="36" customHeight="1">
      <c r="A44" s="27" t="s">
        <v>676</v>
      </c>
      <c r="B44" s="45" t="s">
        <v>677</v>
      </c>
      <c r="C44" s="48">
        <v>8223.5</v>
      </c>
      <c r="D44" s="33"/>
      <c r="E44" s="49"/>
      <c r="F44" s="48">
        <v>2000</v>
      </c>
      <c r="G44" s="46">
        <v>1108.9</v>
      </c>
      <c r="H44" s="48">
        <f t="shared" si="6"/>
        <v>-891.1</v>
      </c>
      <c r="I44" s="171"/>
      <c r="J44" s="162"/>
      <c r="K44" s="33"/>
      <c r="L44" s="19">
        <f t="shared" si="5"/>
        <v>1109</v>
      </c>
    </row>
    <row r="45" spans="1:12" ht="47.25" customHeight="1">
      <c r="A45" s="27" t="s">
        <v>678</v>
      </c>
      <c r="B45" s="45" t="s">
        <v>679</v>
      </c>
      <c r="C45" s="33"/>
      <c r="D45" s="33"/>
      <c r="E45" s="49"/>
      <c r="F45" s="48"/>
      <c r="G45" s="46">
        <v>137.28</v>
      </c>
      <c r="H45" s="48">
        <f t="shared" si="6"/>
        <v>137.3</v>
      </c>
      <c r="I45" s="171"/>
      <c r="J45" s="162"/>
      <c r="K45" s="33">
        <v>0</v>
      </c>
      <c r="L45" s="19">
        <f t="shared" si="5"/>
        <v>137</v>
      </c>
    </row>
    <row r="46" spans="1:12" ht="24.75" customHeight="1">
      <c r="A46" s="27" t="s">
        <v>680</v>
      </c>
      <c r="B46" s="45" t="s">
        <v>681</v>
      </c>
      <c r="C46" s="42">
        <f>C47+C48+C51</f>
        <v>80086.3</v>
      </c>
      <c r="D46" s="42"/>
      <c r="E46" s="49"/>
      <c r="F46" s="47">
        <f>F47+F48+F51</f>
        <v>23663</v>
      </c>
      <c r="G46" s="42">
        <f>G47+G48+G51</f>
        <v>25340.33</v>
      </c>
      <c r="H46" s="48">
        <f t="shared" si="6"/>
        <v>1677.3</v>
      </c>
      <c r="I46" s="171">
        <f>G46/F46</f>
        <v>1.071</v>
      </c>
      <c r="J46" s="162">
        <f>G46/C46</f>
        <v>0.316</v>
      </c>
      <c r="K46" s="47">
        <f>K47+K48+K51</f>
        <v>11241</v>
      </c>
      <c r="L46" s="19">
        <f t="shared" si="5"/>
        <v>14099</v>
      </c>
    </row>
    <row r="47" spans="1:12" ht="36" customHeight="1">
      <c r="A47" s="27" t="s">
        <v>682</v>
      </c>
      <c r="B47" s="45" t="s">
        <v>683</v>
      </c>
      <c r="C47" s="48">
        <v>40197</v>
      </c>
      <c r="D47" s="33"/>
      <c r="E47" s="49"/>
      <c r="F47" s="48">
        <v>13300</v>
      </c>
      <c r="G47" s="46">
        <v>16864.46</v>
      </c>
      <c r="H47" s="48">
        <f t="shared" si="6"/>
        <v>3564.5</v>
      </c>
      <c r="I47" s="171">
        <f>G47/F47</f>
        <v>1.268</v>
      </c>
      <c r="J47" s="162">
        <f>G47/C47</f>
        <v>0.42</v>
      </c>
      <c r="K47" s="33">
        <v>10259</v>
      </c>
      <c r="L47" s="19">
        <f t="shared" si="5"/>
        <v>6605</v>
      </c>
    </row>
    <row r="48" spans="1:12" ht="35.25" customHeight="1">
      <c r="A48" s="27" t="s">
        <v>684</v>
      </c>
      <c r="B48" s="45" t="s">
        <v>685</v>
      </c>
      <c r="C48" s="48">
        <f>SUM(C49:C50)</f>
        <v>7230</v>
      </c>
      <c r="D48" s="33"/>
      <c r="E48" s="49"/>
      <c r="F48" s="47">
        <f>F49+F50</f>
        <v>2400</v>
      </c>
      <c r="G48" s="42">
        <f>G49+G50</f>
        <v>2167.81</v>
      </c>
      <c r="H48" s="48">
        <f t="shared" si="6"/>
        <v>-232.2</v>
      </c>
      <c r="I48" s="171">
        <f>G48/F48</f>
        <v>0.903</v>
      </c>
      <c r="J48" s="162">
        <f>G48/C48</f>
        <v>0.3</v>
      </c>
      <c r="K48" s="47">
        <f>K49+K50</f>
        <v>982</v>
      </c>
      <c r="L48" s="19">
        <f t="shared" si="5"/>
        <v>1186</v>
      </c>
    </row>
    <row r="49" spans="1:12" ht="35.25" customHeight="1">
      <c r="A49" s="27" t="s">
        <v>686</v>
      </c>
      <c r="B49" s="45" t="s">
        <v>687</v>
      </c>
      <c r="C49" s="29">
        <v>7230</v>
      </c>
      <c r="E49" s="49"/>
      <c r="F49" s="29">
        <v>2400</v>
      </c>
      <c r="G49" s="46">
        <v>2167.81</v>
      </c>
      <c r="H49" s="48">
        <f t="shared" si="6"/>
        <v>-232.2</v>
      </c>
      <c r="I49" s="171"/>
      <c r="J49" s="162"/>
      <c r="K49" s="33">
        <v>965</v>
      </c>
      <c r="L49" s="19">
        <f t="shared" si="5"/>
        <v>1203</v>
      </c>
    </row>
    <row r="50" spans="1:12" ht="36" customHeight="1">
      <c r="A50" s="27" t="s">
        <v>688</v>
      </c>
      <c r="B50" s="45" t="s">
        <v>689</v>
      </c>
      <c r="C50" s="48"/>
      <c r="D50" s="33"/>
      <c r="E50" s="49"/>
      <c r="F50" s="48"/>
      <c r="G50" s="46">
        <v>0</v>
      </c>
      <c r="H50" s="48">
        <f t="shared" si="6"/>
        <v>0</v>
      </c>
      <c r="I50" s="171"/>
      <c r="J50" s="162"/>
      <c r="K50" s="33">
        <v>17</v>
      </c>
      <c r="L50" s="19">
        <f t="shared" si="5"/>
        <v>-17</v>
      </c>
    </row>
    <row r="51" spans="1:12" ht="36" customHeight="1">
      <c r="A51" s="27" t="s">
        <v>690</v>
      </c>
      <c r="B51" s="45" t="s">
        <v>691</v>
      </c>
      <c r="C51" s="48">
        <f>5853.5+26805.8</f>
        <v>32659.3</v>
      </c>
      <c r="D51" s="46"/>
      <c r="E51" s="49"/>
      <c r="F51" s="46">
        <v>7963</v>
      </c>
      <c r="G51" s="46">
        <v>6308.06</v>
      </c>
      <c r="H51" s="48">
        <f t="shared" si="6"/>
        <v>-1654.9</v>
      </c>
      <c r="I51" s="171"/>
      <c r="J51" s="162"/>
      <c r="K51" s="33">
        <v>0</v>
      </c>
      <c r="L51" s="19">
        <f t="shared" si="5"/>
        <v>6308</v>
      </c>
    </row>
    <row r="52" spans="1:12" ht="14.25" customHeight="1">
      <c r="A52" s="20" t="s">
        <v>692</v>
      </c>
      <c r="B52" s="51" t="s">
        <v>693</v>
      </c>
      <c r="C52" s="22">
        <f>C53</f>
        <v>4464.3</v>
      </c>
      <c r="D52" s="22"/>
      <c r="E52" s="49"/>
      <c r="F52" s="22">
        <f>F53</f>
        <v>1516</v>
      </c>
      <c r="G52" s="24">
        <f>G53</f>
        <v>1247.97</v>
      </c>
      <c r="H52" s="22">
        <f t="shared" si="6"/>
        <v>-268</v>
      </c>
      <c r="I52" s="170">
        <f>G52/F52</f>
        <v>0.823</v>
      </c>
      <c r="J52" s="162">
        <f>G52/C52</f>
        <v>0.28</v>
      </c>
      <c r="K52" s="22">
        <f>K53</f>
        <v>2142.5</v>
      </c>
      <c r="L52" s="19">
        <f t="shared" si="5"/>
        <v>-895</v>
      </c>
    </row>
    <row r="53" spans="1:12" ht="15" customHeight="1">
      <c r="A53" s="27" t="s">
        <v>694</v>
      </c>
      <c r="B53" s="45" t="s">
        <v>695</v>
      </c>
      <c r="C53" s="48">
        <v>4464.3</v>
      </c>
      <c r="D53" s="48"/>
      <c r="E53" s="49"/>
      <c r="F53" s="48">
        <v>1516</v>
      </c>
      <c r="G53" s="46">
        <v>1247.97</v>
      </c>
      <c r="H53" s="48">
        <f t="shared" si="6"/>
        <v>-268</v>
      </c>
      <c r="I53" s="171">
        <f>G53/F53</f>
        <v>0.823</v>
      </c>
      <c r="J53" s="162">
        <f>G53/C53</f>
        <v>0.28</v>
      </c>
      <c r="K53" s="48">
        <v>2142.5</v>
      </c>
      <c r="L53" s="19">
        <f t="shared" si="5"/>
        <v>-895</v>
      </c>
    </row>
    <row r="54" spans="1:12" ht="26.25" customHeight="1">
      <c r="A54" s="20" t="s">
        <v>696</v>
      </c>
      <c r="B54" s="51" t="s">
        <v>697</v>
      </c>
      <c r="C54" s="22">
        <f>C55+C56</f>
        <v>4861</v>
      </c>
      <c r="D54" s="22"/>
      <c r="E54" s="49"/>
      <c r="F54" s="22">
        <f>F55+F56</f>
        <v>1618</v>
      </c>
      <c r="G54" s="24">
        <f>G55+G56+G57+G69</f>
        <v>894.68</v>
      </c>
      <c r="H54" s="22">
        <f t="shared" si="6"/>
        <v>-723.3</v>
      </c>
      <c r="I54" s="170">
        <f>G54/F54</f>
        <v>0.553</v>
      </c>
      <c r="J54" s="162">
        <f>G54/C54</f>
        <v>0.184</v>
      </c>
      <c r="K54" s="24">
        <f>K55+K56+K57+K69</f>
        <v>676.7</v>
      </c>
      <c r="L54" s="19">
        <f t="shared" si="5"/>
        <v>218</v>
      </c>
    </row>
    <row r="55" spans="1:12" ht="37.5" customHeight="1">
      <c r="A55" s="27" t="s">
        <v>698</v>
      </c>
      <c r="B55" s="52" t="s">
        <v>703</v>
      </c>
      <c r="C55" s="48">
        <v>4818.2</v>
      </c>
      <c r="D55" s="48"/>
      <c r="E55" s="49"/>
      <c r="F55" s="48">
        <v>1605</v>
      </c>
      <c r="G55" s="46">
        <v>574.65</v>
      </c>
      <c r="H55" s="48">
        <f t="shared" si="6"/>
        <v>-1030.4</v>
      </c>
      <c r="I55" s="171">
        <f>G55/F55</f>
        <v>0.358</v>
      </c>
      <c r="J55" s="162">
        <f>G55/C55</f>
        <v>0.119</v>
      </c>
      <c r="K55" s="48">
        <v>664.4</v>
      </c>
      <c r="L55" s="19">
        <f aca="true" t="shared" si="7" ref="L55:L86">G55-K55</f>
        <v>-90</v>
      </c>
    </row>
    <row r="56" spans="1:12" ht="35.25" customHeight="1">
      <c r="A56" s="27" t="s">
        <v>704</v>
      </c>
      <c r="B56" s="52" t="s">
        <v>705</v>
      </c>
      <c r="C56" s="48">
        <v>42.8</v>
      </c>
      <c r="D56" s="48"/>
      <c r="E56" s="48"/>
      <c r="F56" s="48">
        <v>13</v>
      </c>
      <c r="G56" s="46">
        <v>38.51</v>
      </c>
      <c r="H56" s="48">
        <f t="shared" si="6"/>
        <v>25.5</v>
      </c>
      <c r="I56" s="171">
        <f>G56/F56</f>
        <v>2.962</v>
      </c>
      <c r="J56" s="162">
        <f>G56/C56</f>
        <v>0.9</v>
      </c>
      <c r="K56" s="48">
        <v>1.8</v>
      </c>
      <c r="L56" s="19">
        <f t="shared" si="7"/>
        <v>37</v>
      </c>
    </row>
    <row r="57" spans="1:12" ht="36.75" customHeight="1">
      <c r="A57" s="27" t="s">
        <v>706</v>
      </c>
      <c r="B57" s="52" t="s">
        <v>707</v>
      </c>
      <c r="C57" s="48"/>
      <c r="D57" s="48"/>
      <c r="E57" s="48"/>
      <c r="F57" s="48"/>
      <c r="G57" s="42">
        <f>SUM(G58:G68)</f>
        <v>267.84</v>
      </c>
      <c r="H57" s="48">
        <f t="shared" si="6"/>
        <v>267.8</v>
      </c>
      <c r="I57" s="171"/>
      <c r="J57" s="162"/>
      <c r="K57" s="47">
        <v>10.5</v>
      </c>
      <c r="L57" s="19">
        <f t="shared" si="7"/>
        <v>257</v>
      </c>
    </row>
    <row r="58" spans="1:12" ht="37.5" customHeight="1">
      <c r="A58" s="27" t="s">
        <v>256</v>
      </c>
      <c r="B58" s="52" t="s">
        <v>707</v>
      </c>
      <c r="C58" s="48"/>
      <c r="D58" s="48"/>
      <c r="E58" s="48"/>
      <c r="F58" s="48"/>
      <c r="G58" s="46">
        <v>76.5</v>
      </c>
      <c r="H58" s="48">
        <f t="shared" si="6"/>
        <v>76.5</v>
      </c>
      <c r="I58" s="171"/>
      <c r="J58" s="162"/>
      <c r="K58" s="53"/>
      <c r="L58" s="19">
        <f t="shared" si="7"/>
        <v>77</v>
      </c>
    </row>
    <row r="59" spans="1:12" ht="36">
      <c r="A59" s="27" t="s">
        <v>266</v>
      </c>
      <c r="B59" s="52" t="s">
        <v>707</v>
      </c>
      <c r="C59" s="48"/>
      <c r="D59" s="48"/>
      <c r="E59" s="48"/>
      <c r="F59" s="48"/>
      <c r="G59" s="46">
        <v>32.3</v>
      </c>
      <c r="H59" s="48">
        <f t="shared" si="6"/>
        <v>32.3</v>
      </c>
      <c r="I59" s="171"/>
      <c r="J59" s="162"/>
      <c r="K59" s="53"/>
      <c r="L59" s="19">
        <f t="shared" si="7"/>
        <v>32</v>
      </c>
    </row>
    <row r="60" spans="1:12" ht="36">
      <c r="A60" s="27" t="s">
        <v>370</v>
      </c>
      <c r="B60" s="52" t="s">
        <v>707</v>
      </c>
      <c r="C60" s="48"/>
      <c r="D60" s="48"/>
      <c r="E60" s="48"/>
      <c r="F60" s="48"/>
      <c r="G60" s="46">
        <v>87.24</v>
      </c>
      <c r="H60" s="48">
        <f t="shared" si="6"/>
        <v>87.2</v>
      </c>
      <c r="I60" s="171"/>
      <c r="J60" s="162"/>
      <c r="K60" s="53"/>
      <c r="L60" s="19">
        <f t="shared" si="7"/>
        <v>87</v>
      </c>
    </row>
    <row r="61" spans="1:12" ht="36">
      <c r="A61" s="27" t="s">
        <v>379</v>
      </c>
      <c r="B61" s="52" t="s">
        <v>707</v>
      </c>
      <c r="C61" s="48"/>
      <c r="D61" s="48"/>
      <c r="E61" s="48"/>
      <c r="F61" s="48"/>
      <c r="G61" s="46">
        <v>42.2</v>
      </c>
      <c r="H61" s="48">
        <f t="shared" si="6"/>
        <v>42.2</v>
      </c>
      <c r="I61" s="171"/>
      <c r="J61" s="162"/>
      <c r="K61" s="53"/>
      <c r="L61" s="19">
        <f t="shared" si="7"/>
        <v>42</v>
      </c>
    </row>
    <row r="62" spans="1:12" ht="36" hidden="1">
      <c r="A62" s="27" t="s">
        <v>710</v>
      </c>
      <c r="B62" s="52" t="s">
        <v>707</v>
      </c>
      <c r="C62" s="48"/>
      <c r="D62" s="48"/>
      <c r="E62" s="48"/>
      <c r="F62" s="48"/>
      <c r="G62" s="46"/>
      <c r="H62" s="48">
        <f aca="true" t="shared" si="8" ref="H62:H89">G62-F62</f>
        <v>0</v>
      </c>
      <c r="I62" s="171"/>
      <c r="J62" s="162"/>
      <c r="K62" s="53"/>
      <c r="L62" s="19">
        <f t="shared" si="7"/>
        <v>0</v>
      </c>
    </row>
    <row r="63" spans="1:12" ht="36" hidden="1">
      <c r="A63" s="27" t="s">
        <v>711</v>
      </c>
      <c r="B63" s="52" t="s">
        <v>707</v>
      </c>
      <c r="C63" s="48"/>
      <c r="D63" s="48"/>
      <c r="E63" s="48"/>
      <c r="F63" s="48"/>
      <c r="G63" s="46"/>
      <c r="H63" s="48">
        <f t="shared" si="8"/>
        <v>0</v>
      </c>
      <c r="I63" s="171"/>
      <c r="J63" s="162"/>
      <c r="K63" s="53"/>
      <c r="L63" s="19">
        <f t="shared" si="7"/>
        <v>0</v>
      </c>
    </row>
    <row r="64" spans="1:12" ht="36" hidden="1">
      <c r="A64" s="27" t="s">
        <v>712</v>
      </c>
      <c r="B64" s="52" t="s">
        <v>707</v>
      </c>
      <c r="C64" s="48"/>
      <c r="D64" s="48"/>
      <c r="E64" s="48"/>
      <c r="F64" s="48"/>
      <c r="G64" s="46"/>
      <c r="H64" s="48">
        <f t="shared" si="8"/>
        <v>0</v>
      </c>
      <c r="I64" s="171"/>
      <c r="J64" s="162"/>
      <c r="K64" s="53"/>
      <c r="L64" s="19">
        <f t="shared" si="7"/>
        <v>0</v>
      </c>
    </row>
    <row r="65" spans="1:12" ht="36">
      <c r="A65" s="27" t="s">
        <v>534</v>
      </c>
      <c r="B65" s="52" t="s">
        <v>707</v>
      </c>
      <c r="C65" s="48"/>
      <c r="D65" s="48"/>
      <c r="E65" s="48"/>
      <c r="F65" s="48"/>
      <c r="G65" s="46">
        <v>12.06</v>
      </c>
      <c r="H65" s="48">
        <f t="shared" si="8"/>
        <v>12.1</v>
      </c>
      <c r="I65" s="171"/>
      <c r="J65" s="162"/>
      <c r="K65" s="53"/>
      <c r="L65" s="19">
        <f t="shared" si="7"/>
        <v>12</v>
      </c>
    </row>
    <row r="66" spans="1:12" ht="36">
      <c r="A66" s="27" t="s">
        <v>350</v>
      </c>
      <c r="B66" s="52" t="s">
        <v>707</v>
      </c>
      <c r="C66" s="48"/>
      <c r="D66" s="48"/>
      <c r="E66" s="48"/>
      <c r="F66" s="48"/>
      <c r="G66" s="46">
        <v>17.54</v>
      </c>
      <c r="H66" s="48">
        <f t="shared" si="8"/>
        <v>17.5</v>
      </c>
      <c r="I66" s="171"/>
      <c r="J66" s="162"/>
      <c r="K66" s="53"/>
      <c r="L66" s="19">
        <f t="shared" si="7"/>
        <v>18</v>
      </c>
    </row>
    <row r="67" spans="1:12" ht="36" hidden="1">
      <c r="A67" s="27" t="s">
        <v>714</v>
      </c>
      <c r="B67" s="52" t="s">
        <v>707</v>
      </c>
      <c r="C67" s="48"/>
      <c r="D67" s="48"/>
      <c r="E67" s="48"/>
      <c r="F67" s="48"/>
      <c r="G67" s="46"/>
      <c r="H67" s="48">
        <f t="shared" si="8"/>
        <v>0</v>
      </c>
      <c r="I67" s="171"/>
      <c r="J67" s="162"/>
      <c r="K67" s="53"/>
      <c r="L67" s="19">
        <f t="shared" si="7"/>
        <v>0</v>
      </c>
    </row>
    <row r="68" spans="1:12" ht="36" hidden="1">
      <c r="A68" s="27" t="s">
        <v>715</v>
      </c>
      <c r="B68" s="52" t="s">
        <v>707</v>
      </c>
      <c r="C68" s="48"/>
      <c r="D68" s="48"/>
      <c r="E68" s="48"/>
      <c r="F68" s="48"/>
      <c r="G68" s="46"/>
      <c r="H68" s="48">
        <f t="shared" si="8"/>
        <v>0</v>
      </c>
      <c r="I68" s="171"/>
      <c r="J68" s="162"/>
      <c r="K68" s="53"/>
      <c r="L68" s="19">
        <f t="shared" si="7"/>
        <v>0</v>
      </c>
    </row>
    <row r="69" spans="1:12" ht="36">
      <c r="A69" s="27" t="s">
        <v>716</v>
      </c>
      <c r="B69" s="52" t="s">
        <v>717</v>
      </c>
      <c r="C69" s="48"/>
      <c r="D69" s="48"/>
      <c r="E69" s="48"/>
      <c r="F69" s="48"/>
      <c r="G69" s="46">
        <v>13.68</v>
      </c>
      <c r="H69" s="48">
        <f t="shared" si="8"/>
        <v>13.7</v>
      </c>
      <c r="I69" s="171"/>
      <c r="J69" s="162"/>
      <c r="K69" s="53"/>
      <c r="L69" s="19">
        <f t="shared" si="7"/>
        <v>14</v>
      </c>
    </row>
    <row r="70" spans="1:12" ht="24.75" customHeight="1">
      <c r="A70" s="20" t="s">
        <v>718</v>
      </c>
      <c r="B70" s="129" t="s">
        <v>719</v>
      </c>
      <c r="C70" s="22">
        <f>C74</f>
        <v>11045</v>
      </c>
      <c r="D70" s="22"/>
      <c r="E70" s="49"/>
      <c r="F70" s="22">
        <f>F74</f>
        <v>3785</v>
      </c>
      <c r="G70" s="24">
        <f>G74+G73+G72+G71</f>
        <v>2456.67</v>
      </c>
      <c r="H70" s="22">
        <f t="shared" si="8"/>
        <v>-1328.3</v>
      </c>
      <c r="I70" s="170">
        <f>G70/F70</f>
        <v>0.649</v>
      </c>
      <c r="J70" s="162">
        <f>G70/C70</f>
        <v>0.222</v>
      </c>
      <c r="K70" s="22">
        <f>K74+K73+K72+K71</f>
        <v>3225.9</v>
      </c>
      <c r="L70" s="19">
        <f t="shared" si="7"/>
        <v>-769</v>
      </c>
    </row>
    <row r="71" spans="1:12" ht="17.25" customHeight="1" hidden="1">
      <c r="A71" s="27" t="s">
        <v>720</v>
      </c>
      <c r="B71" s="52" t="s">
        <v>721</v>
      </c>
      <c r="C71" s="48"/>
      <c r="D71" s="48"/>
      <c r="E71" s="48"/>
      <c r="F71" s="48"/>
      <c r="G71" s="46"/>
      <c r="H71" s="48">
        <f t="shared" si="8"/>
        <v>0</v>
      </c>
      <c r="I71" s="171"/>
      <c r="J71" s="162"/>
      <c r="K71" s="48"/>
      <c r="L71" s="19">
        <f t="shared" si="7"/>
        <v>0</v>
      </c>
    </row>
    <row r="72" spans="1:12" ht="39.75" customHeight="1">
      <c r="A72" s="27" t="s">
        <v>722</v>
      </c>
      <c r="B72" s="52" t="s">
        <v>723</v>
      </c>
      <c r="C72" s="48"/>
      <c r="D72" s="48"/>
      <c r="E72" s="48"/>
      <c r="F72" s="48"/>
      <c r="G72" s="46">
        <v>89.23</v>
      </c>
      <c r="H72" s="48">
        <f t="shared" si="8"/>
        <v>89.2</v>
      </c>
      <c r="I72" s="171"/>
      <c r="J72" s="162"/>
      <c r="K72" s="48"/>
      <c r="L72" s="19">
        <f t="shared" si="7"/>
        <v>89</v>
      </c>
    </row>
    <row r="73" spans="1:12" ht="57.75" customHeight="1">
      <c r="A73" s="27" t="s">
        <v>724</v>
      </c>
      <c r="B73" s="52" t="s">
        <v>725</v>
      </c>
      <c r="C73" s="48"/>
      <c r="D73" s="48"/>
      <c r="E73" s="48"/>
      <c r="F73" s="48"/>
      <c r="G73" s="46">
        <v>13.97</v>
      </c>
      <c r="H73" s="48">
        <f t="shared" si="8"/>
        <v>14</v>
      </c>
      <c r="I73" s="171"/>
      <c r="J73" s="162"/>
      <c r="K73" s="48"/>
      <c r="L73" s="19">
        <f t="shared" si="7"/>
        <v>14</v>
      </c>
    </row>
    <row r="74" spans="1:12" ht="36.75" customHeight="1">
      <c r="A74" s="27" t="s">
        <v>119</v>
      </c>
      <c r="B74" s="52" t="s">
        <v>0</v>
      </c>
      <c r="C74" s="48">
        <v>11045</v>
      </c>
      <c r="D74" s="48"/>
      <c r="E74" s="49"/>
      <c r="F74" s="48">
        <v>3785</v>
      </c>
      <c r="G74" s="46">
        <v>2353.47</v>
      </c>
      <c r="H74" s="48">
        <f t="shared" si="8"/>
        <v>-1431.5</v>
      </c>
      <c r="I74" s="171">
        <f>G74/F74</f>
        <v>0.622</v>
      </c>
      <c r="J74" s="162">
        <f>G74/C74</f>
        <v>0.213</v>
      </c>
      <c r="K74" s="106">
        <v>3225.9</v>
      </c>
      <c r="L74" s="19">
        <f t="shared" si="7"/>
        <v>-872</v>
      </c>
    </row>
    <row r="75" spans="1:12" ht="13.5" customHeight="1">
      <c r="A75" s="20" t="s">
        <v>1</v>
      </c>
      <c r="B75" s="130" t="s">
        <v>2</v>
      </c>
      <c r="C75" s="36">
        <f>C76</f>
        <v>78</v>
      </c>
      <c r="D75" s="36"/>
      <c r="E75" s="49"/>
      <c r="F75" s="36">
        <f>F76</f>
        <v>33</v>
      </c>
      <c r="G75" s="38">
        <f>G76</f>
        <v>25.95</v>
      </c>
      <c r="H75" s="22">
        <f t="shared" si="8"/>
        <v>-7.1</v>
      </c>
      <c r="I75" s="171">
        <f>G75/F75</f>
        <v>0.786</v>
      </c>
      <c r="J75" s="162">
        <f>G75/C75</f>
        <v>0.333</v>
      </c>
      <c r="K75" s="36">
        <f>K76</f>
        <v>20.8</v>
      </c>
      <c r="L75" s="19">
        <f t="shared" si="7"/>
        <v>5</v>
      </c>
    </row>
    <row r="76" spans="1:12" ht="13.5" customHeight="1">
      <c r="A76" s="27" t="s">
        <v>3</v>
      </c>
      <c r="B76" s="128" t="s">
        <v>4</v>
      </c>
      <c r="C76" s="47">
        <f>SUM(C77:C79)</f>
        <v>78</v>
      </c>
      <c r="D76" s="47"/>
      <c r="E76" s="49"/>
      <c r="F76" s="47">
        <f>SUM(F77:F79)</f>
        <v>33</v>
      </c>
      <c r="G76" s="42">
        <f>SUM(G77:G79)</f>
        <v>25.95</v>
      </c>
      <c r="H76" s="48">
        <f t="shared" si="8"/>
        <v>-7.1</v>
      </c>
      <c r="I76" s="171">
        <f>G76/F76</f>
        <v>0.786</v>
      </c>
      <c r="J76" s="162">
        <f>G76/C76</f>
        <v>0.333</v>
      </c>
      <c r="K76" s="47">
        <f>SUM(K77:K79)</f>
        <v>20.8</v>
      </c>
      <c r="L76" s="19">
        <f t="shared" si="7"/>
        <v>5</v>
      </c>
    </row>
    <row r="77" spans="1:12" ht="24">
      <c r="A77" s="27" t="s">
        <v>9</v>
      </c>
      <c r="B77" s="58" t="s">
        <v>10</v>
      </c>
      <c r="C77" s="48">
        <v>78</v>
      </c>
      <c r="D77" s="48"/>
      <c r="E77" s="49"/>
      <c r="F77" s="46">
        <v>33</v>
      </c>
      <c r="G77" s="46">
        <v>18.6</v>
      </c>
      <c r="H77" s="48">
        <f t="shared" si="8"/>
        <v>-14.4</v>
      </c>
      <c r="I77" s="171">
        <f>G77/F77</f>
        <v>0.564</v>
      </c>
      <c r="J77" s="162">
        <f>G77/C77</f>
        <v>0.238</v>
      </c>
      <c r="K77" s="106">
        <v>15.4</v>
      </c>
      <c r="L77" s="19">
        <f t="shared" si="7"/>
        <v>3</v>
      </c>
    </row>
    <row r="78" spans="1:12" ht="14.25" customHeight="1">
      <c r="A78" s="27" t="s">
        <v>257</v>
      </c>
      <c r="B78" s="58" t="s">
        <v>258</v>
      </c>
      <c r="C78" s="48"/>
      <c r="D78" s="48"/>
      <c r="E78" s="49"/>
      <c r="F78" s="46"/>
      <c r="G78" s="46">
        <v>7.35</v>
      </c>
      <c r="H78" s="48">
        <f t="shared" si="8"/>
        <v>7.4</v>
      </c>
      <c r="I78" s="171"/>
      <c r="J78" s="162"/>
      <c r="K78" s="106"/>
      <c r="L78" s="19">
        <f t="shared" si="7"/>
        <v>7</v>
      </c>
    </row>
    <row r="79" spans="1:12" ht="14.25" customHeight="1">
      <c r="A79" s="27" t="s">
        <v>11</v>
      </c>
      <c r="B79" s="58" t="s">
        <v>345</v>
      </c>
      <c r="C79" s="48"/>
      <c r="D79" s="48"/>
      <c r="E79" s="49"/>
      <c r="F79" s="46"/>
      <c r="G79" s="46"/>
      <c r="H79" s="48">
        <f t="shared" si="8"/>
        <v>0</v>
      </c>
      <c r="I79" s="171"/>
      <c r="J79" s="162"/>
      <c r="K79" s="106">
        <v>5.4</v>
      </c>
      <c r="L79" s="19">
        <f t="shared" si="7"/>
        <v>-5</v>
      </c>
    </row>
    <row r="80" spans="1:12" ht="15" customHeight="1">
      <c r="A80" s="20" t="s">
        <v>15</v>
      </c>
      <c r="B80" s="130" t="s">
        <v>16</v>
      </c>
      <c r="C80" s="36">
        <f>C81+C82+C83+C88+C91+C94+C98+C99+C101</f>
        <v>6587</v>
      </c>
      <c r="D80" s="36"/>
      <c r="E80" s="49"/>
      <c r="F80" s="38">
        <f>F81+F82+F83+F86+F88+F89+F91+F92+F93+F94+F96+F97+F98+F99+F101</f>
        <v>2006.9</v>
      </c>
      <c r="G80" s="38">
        <f>G81+G82+G83+G86+G87+G88+G89+G90+G91+G92+G93+G94+G95+G96+G97+G98+G99+G101</f>
        <v>2902.29</v>
      </c>
      <c r="H80" s="22">
        <f t="shared" si="8"/>
        <v>895.4</v>
      </c>
      <c r="I80" s="170">
        <f>G80/F80</f>
        <v>1.446</v>
      </c>
      <c r="J80" s="162">
        <f>G80/C80</f>
        <v>0.441</v>
      </c>
      <c r="K80" s="184">
        <f>K81+K82+K83+K86+K88+K89+K91+K92+K93+K94+K96+K97+K98+K99+K101</f>
        <v>1422.4</v>
      </c>
      <c r="L80" s="18">
        <f t="shared" si="7"/>
        <v>1480</v>
      </c>
    </row>
    <row r="81" spans="1:12" ht="24" customHeight="1">
      <c r="A81" s="27" t="s">
        <v>17</v>
      </c>
      <c r="B81" s="58" t="s">
        <v>18</v>
      </c>
      <c r="C81" s="48">
        <v>130</v>
      </c>
      <c r="D81" s="48"/>
      <c r="E81" s="49"/>
      <c r="F81" s="46">
        <v>41</v>
      </c>
      <c r="G81" s="46">
        <v>68.75</v>
      </c>
      <c r="H81" s="48">
        <f t="shared" si="8"/>
        <v>27.8</v>
      </c>
      <c r="I81" s="171">
        <f>G81/F81</f>
        <v>1.677</v>
      </c>
      <c r="J81" s="162">
        <f>G81/C81</f>
        <v>0.529</v>
      </c>
      <c r="K81" s="106">
        <v>33.8</v>
      </c>
      <c r="L81" s="19">
        <f t="shared" si="7"/>
        <v>35</v>
      </c>
    </row>
    <row r="82" spans="1:12" ht="33.75" customHeight="1">
      <c r="A82" s="27" t="s">
        <v>19</v>
      </c>
      <c r="B82" s="58" t="s">
        <v>20</v>
      </c>
      <c r="C82" s="48">
        <v>20</v>
      </c>
      <c r="D82" s="48"/>
      <c r="E82" s="49"/>
      <c r="F82" s="46">
        <v>7</v>
      </c>
      <c r="G82" s="46">
        <v>2.25</v>
      </c>
      <c r="H82" s="48">
        <f t="shared" si="8"/>
        <v>-4.8</v>
      </c>
      <c r="I82" s="171">
        <f>G82/F82</f>
        <v>0.321</v>
      </c>
      <c r="J82" s="162">
        <f>G82/C82</f>
        <v>0.113</v>
      </c>
      <c r="K82" s="106">
        <v>4.7</v>
      </c>
      <c r="L82" s="19">
        <f t="shared" si="7"/>
        <v>-2</v>
      </c>
    </row>
    <row r="83" spans="1:12" ht="20.25" customHeight="1">
      <c r="A83" s="27" t="s">
        <v>21</v>
      </c>
      <c r="B83" s="58" t="s">
        <v>22</v>
      </c>
      <c r="C83" s="48">
        <v>140</v>
      </c>
      <c r="D83" s="48"/>
      <c r="E83" s="49"/>
      <c r="F83" s="46">
        <v>41</v>
      </c>
      <c r="G83" s="42">
        <f>G84+G85</f>
        <v>129.6</v>
      </c>
      <c r="H83" s="48">
        <f t="shared" si="8"/>
        <v>88.6</v>
      </c>
      <c r="I83" s="171"/>
      <c r="J83" s="162"/>
      <c r="K83" s="106">
        <v>39.1</v>
      </c>
      <c r="L83" s="19">
        <f t="shared" si="7"/>
        <v>91</v>
      </c>
    </row>
    <row r="84" spans="1:12" ht="18" customHeight="1" hidden="1">
      <c r="A84" s="27" t="s">
        <v>23</v>
      </c>
      <c r="B84" s="58" t="s">
        <v>22</v>
      </c>
      <c r="C84" s="48"/>
      <c r="D84" s="48"/>
      <c r="E84" s="33"/>
      <c r="F84" s="46"/>
      <c r="G84" s="46"/>
      <c r="H84" s="48">
        <f t="shared" si="8"/>
        <v>0</v>
      </c>
      <c r="I84" s="171"/>
      <c r="J84" s="162"/>
      <c r="K84" s="106"/>
      <c r="L84" s="19">
        <f t="shared" si="7"/>
        <v>0</v>
      </c>
    </row>
    <row r="85" spans="1:12" ht="19.5" customHeight="1">
      <c r="A85" s="27" t="s">
        <v>353</v>
      </c>
      <c r="B85" s="58" t="s">
        <v>22</v>
      </c>
      <c r="C85" s="48"/>
      <c r="D85" s="48"/>
      <c r="E85" s="33"/>
      <c r="F85" s="46"/>
      <c r="G85" s="46">
        <v>129.6</v>
      </c>
      <c r="H85" s="48">
        <f t="shared" si="8"/>
        <v>129.6</v>
      </c>
      <c r="I85" s="171"/>
      <c r="J85" s="162"/>
      <c r="K85" s="106"/>
      <c r="L85" s="19">
        <f t="shared" si="7"/>
        <v>130</v>
      </c>
    </row>
    <row r="86" spans="1:12" ht="22.5" customHeight="1">
      <c r="A86" s="27" t="s">
        <v>24</v>
      </c>
      <c r="B86" s="58" t="s">
        <v>25</v>
      </c>
      <c r="C86" s="48"/>
      <c r="D86" s="48"/>
      <c r="E86" s="33"/>
      <c r="F86" s="46"/>
      <c r="G86" s="46">
        <v>96.1</v>
      </c>
      <c r="H86" s="48">
        <f t="shared" si="8"/>
        <v>96.1</v>
      </c>
      <c r="I86" s="171"/>
      <c r="J86" s="162"/>
      <c r="K86" s="106">
        <v>9.8</v>
      </c>
      <c r="L86" s="19">
        <f t="shared" si="7"/>
        <v>86</v>
      </c>
    </row>
    <row r="87" spans="1:12" ht="22.5" customHeight="1">
      <c r="A87" s="27" t="s">
        <v>515</v>
      </c>
      <c r="B87" s="58" t="s">
        <v>25</v>
      </c>
      <c r="C87" s="48"/>
      <c r="D87" s="48"/>
      <c r="E87" s="33"/>
      <c r="F87" s="46"/>
      <c r="G87" s="46">
        <v>1.5</v>
      </c>
      <c r="H87" s="48">
        <f t="shared" si="8"/>
        <v>1.5</v>
      </c>
      <c r="I87" s="171"/>
      <c r="J87" s="162"/>
      <c r="K87" s="106"/>
      <c r="L87" s="19"/>
    </row>
    <row r="88" spans="1:12" ht="16.5" customHeight="1">
      <c r="A88" s="27" t="s">
        <v>26</v>
      </c>
      <c r="B88" s="58" t="s">
        <v>27</v>
      </c>
      <c r="C88" s="48">
        <v>30</v>
      </c>
      <c r="D88" s="48"/>
      <c r="E88" s="33"/>
      <c r="F88" s="46">
        <v>8.5</v>
      </c>
      <c r="G88" s="46">
        <v>24</v>
      </c>
      <c r="H88" s="48">
        <f t="shared" si="8"/>
        <v>15.5</v>
      </c>
      <c r="I88" s="171"/>
      <c r="J88" s="162"/>
      <c r="K88" s="106">
        <v>4.8</v>
      </c>
      <c r="L88" s="19">
        <f>G88-K88</f>
        <v>19</v>
      </c>
    </row>
    <row r="89" spans="1:12" ht="25.5" customHeight="1" hidden="1">
      <c r="A89" s="27" t="s">
        <v>28</v>
      </c>
      <c r="B89" s="58" t="s">
        <v>29</v>
      </c>
      <c r="C89" s="48"/>
      <c r="D89" s="48"/>
      <c r="E89" s="33"/>
      <c r="F89" s="46"/>
      <c r="G89" s="46"/>
      <c r="H89" s="48">
        <f t="shared" si="8"/>
        <v>0</v>
      </c>
      <c r="I89" s="171"/>
      <c r="J89" s="162"/>
      <c r="K89" s="106"/>
      <c r="L89" s="19">
        <f>G89-K89</f>
        <v>0</v>
      </c>
    </row>
    <row r="90" spans="1:12" ht="25.5" customHeight="1">
      <c r="A90" s="27" t="s">
        <v>535</v>
      </c>
      <c r="B90" s="58" t="s">
        <v>29</v>
      </c>
      <c r="C90" s="48"/>
      <c r="D90" s="48"/>
      <c r="E90" s="33"/>
      <c r="F90" s="46"/>
      <c r="G90" s="46">
        <v>1.54</v>
      </c>
      <c r="H90" s="48"/>
      <c r="I90" s="171"/>
      <c r="J90" s="162"/>
      <c r="K90" s="106"/>
      <c r="L90" s="19"/>
    </row>
    <row r="91" spans="1:12" ht="22.5" customHeight="1">
      <c r="A91" s="27" t="s">
        <v>30</v>
      </c>
      <c r="B91" s="58" t="s">
        <v>31</v>
      </c>
      <c r="C91" s="48">
        <v>20</v>
      </c>
      <c r="D91" s="48"/>
      <c r="E91" s="49"/>
      <c r="F91" s="46">
        <v>6.8</v>
      </c>
      <c r="G91" s="46"/>
      <c r="H91" s="48">
        <f>G91-F91</f>
        <v>-6.8</v>
      </c>
      <c r="I91" s="171">
        <f>G91/F91</f>
        <v>0</v>
      </c>
      <c r="J91" s="162">
        <f>G91/C91</f>
        <v>0</v>
      </c>
      <c r="K91" s="106">
        <v>5</v>
      </c>
      <c r="L91" s="19">
        <f>G91-K91</f>
        <v>-5</v>
      </c>
    </row>
    <row r="92" spans="1:12" ht="22.5" customHeight="1">
      <c r="A92" s="27" t="s">
        <v>32</v>
      </c>
      <c r="B92" s="58" t="s">
        <v>33</v>
      </c>
      <c r="C92" s="48"/>
      <c r="D92" s="48"/>
      <c r="E92" s="33"/>
      <c r="F92" s="46"/>
      <c r="G92" s="46">
        <v>12</v>
      </c>
      <c r="H92" s="48">
        <f>G92-F92</f>
        <v>12</v>
      </c>
      <c r="I92" s="171"/>
      <c r="J92" s="162"/>
      <c r="K92" s="106"/>
      <c r="L92" s="19">
        <f>G92-K92</f>
        <v>12</v>
      </c>
    </row>
    <row r="93" spans="1:12" ht="22.5" customHeight="1" hidden="1">
      <c r="A93" s="27" t="s">
        <v>34</v>
      </c>
      <c r="B93" s="58" t="s">
        <v>35</v>
      </c>
      <c r="C93" s="48"/>
      <c r="D93" s="48"/>
      <c r="E93" s="33"/>
      <c r="F93" s="46"/>
      <c r="G93" s="46"/>
      <c r="H93" s="48">
        <f>G93-F93</f>
        <v>0</v>
      </c>
      <c r="I93" s="171"/>
      <c r="J93" s="162"/>
      <c r="K93" s="106"/>
      <c r="L93" s="19">
        <f>G93-K93</f>
        <v>0</v>
      </c>
    </row>
    <row r="94" spans="1:12" ht="13.5" customHeight="1">
      <c r="A94" s="27" t="s">
        <v>36</v>
      </c>
      <c r="B94" s="58" t="s">
        <v>37</v>
      </c>
      <c r="C94" s="48">
        <v>30</v>
      </c>
      <c r="D94" s="48"/>
      <c r="E94" s="49"/>
      <c r="F94" s="46">
        <v>9.3</v>
      </c>
      <c r="G94" s="46">
        <v>32.95</v>
      </c>
      <c r="H94" s="48">
        <f>G94-F94</f>
        <v>23.7</v>
      </c>
      <c r="I94" s="171">
        <f>G94/F94</f>
        <v>3.543</v>
      </c>
      <c r="J94" s="162">
        <f>G94/C94</f>
        <v>1.098</v>
      </c>
      <c r="K94" s="106">
        <v>17.7</v>
      </c>
      <c r="L94" s="19">
        <f>G94-K94</f>
        <v>15</v>
      </c>
    </row>
    <row r="95" spans="1:12" ht="13.5" customHeight="1">
      <c r="A95" s="27" t="s">
        <v>516</v>
      </c>
      <c r="B95" s="58" t="s">
        <v>37</v>
      </c>
      <c r="C95" s="48"/>
      <c r="D95" s="48"/>
      <c r="E95" s="49"/>
      <c r="F95" s="46"/>
      <c r="G95" s="46">
        <v>2.25</v>
      </c>
      <c r="H95" s="48"/>
      <c r="I95" s="171"/>
      <c r="J95" s="162"/>
      <c r="K95" s="106"/>
      <c r="L95" s="19"/>
    </row>
    <row r="96" spans="1:12" ht="31.5" customHeight="1">
      <c r="A96" s="27" t="s">
        <v>38</v>
      </c>
      <c r="B96" s="133" t="s">
        <v>39</v>
      </c>
      <c r="C96" s="33"/>
      <c r="D96" s="33"/>
      <c r="E96" s="33"/>
      <c r="F96" s="46"/>
      <c r="G96" s="46">
        <v>2</v>
      </c>
      <c r="H96" s="48">
        <f aca="true" t="shared" si="9" ref="H96:H111">G96-F96</f>
        <v>2</v>
      </c>
      <c r="I96" s="171"/>
      <c r="J96" s="162"/>
      <c r="K96" s="106"/>
      <c r="L96" s="19">
        <f aca="true" t="shared" si="10" ref="L96:L111">G96-K96</f>
        <v>2</v>
      </c>
    </row>
    <row r="97" spans="1:12" ht="35.25" customHeight="1">
      <c r="A97" s="27" t="s">
        <v>40</v>
      </c>
      <c r="B97" s="58" t="s">
        <v>39</v>
      </c>
      <c r="C97" s="33"/>
      <c r="D97" s="33"/>
      <c r="E97" s="33"/>
      <c r="F97" s="46"/>
      <c r="G97" s="46">
        <v>0.3</v>
      </c>
      <c r="H97" s="48">
        <f t="shared" si="9"/>
        <v>0.3</v>
      </c>
      <c r="I97" s="171"/>
      <c r="J97" s="162"/>
      <c r="K97" s="48"/>
      <c r="L97" s="19">
        <f t="shared" si="10"/>
        <v>0</v>
      </c>
    </row>
    <row r="98" spans="1:12" ht="33" customHeight="1">
      <c r="A98" s="27" t="s">
        <v>41</v>
      </c>
      <c r="B98" s="58" t="s">
        <v>39</v>
      </c>
      <c r="C98" s="48">
        <v>75</v>
      </c>
      <c r="D98" s="48"/>
      <c r="E98" s="49"/>
      <c r="F98" s="46">
        <v>24.3</v>
      </c>
      <c r="G98" s="46">
        <v>25.61</v>
      </c>
      <c r="H98" s="48">
        <f t="shared" si="9"/>
        <v>1.3</v>
      </c>
      <c r="I98" s="171">
        <f>G98/F98</f>
        <v>1.054</v>
      </c>
      <c r="J98" s="162">
        <f>G98/C98</f>
        <v>0.341</v>
      </c>
      <c r="K98" s="48">
        <v>16.1</v>
      </c>
      <c r="L98" s="19">
        <f t="shared" si="10"/>
        <v>10</v>
      </c>
    </row>
    <row r="99" spans="1:12" ht="23.25" customHeight="1">
      <c r="A99" s="27" t="s">
        <v>42</v>
      </c>
      <c r="B99" s="58" t="s">
        <v>239</v>
      </c>
      <c r="C99" s="48">
        <v>5622</v>
      </c>
      <c r="D99" s="48"/>
      <c r="E99" s="49"/>
      <c r="F99" s="46">
        <v>1700</v>
      </c>
      <c r="G99" s="46">
        <v>1510.78</v>
      </c>
      <c r="H99" s="48">
        <f t="shared" si="9"/>
        <v>-189.2</v>
      </c>
      <c r="I99" s="171">
        <f>G99/F99</f>
        <v>0.889</v>
      </c>
      <c r="J99" s="162">
        <f>G99/C99</f>
        <v>0.269</v>
      </c>
      <c r="K99" s="106">
        <v>421.1</v>
      </c>
      <c r="L99" s="19">
        <f t="shared" si="10"/>
        <v>1090</v>
      </c>
    </row>
    <row r="100" spans="1:12" ht="24" hidden="1">
      <c r="A100" s="27" t="s">
        <v>43</v>
      </c>
      <c r="B100" s="58" t="s">
        <v>44</v>
      </c>
      <c r="C100" s="48"/>
      <c r="D100" s="48"/>
      <c r="E100" s="49"/>
      <c r="F100" s="46"/>
      <c r="G100" s="46"/>
      <c r="H100" s="48">
        <f t="shared" si="9"/>
        <v>0</v>
      </c>
      <c r="I100" s="171"/>
      <c r="J100" s="162"/>
      <c r="K100" s="106"/>
      <c r="L100" s="19">
        <f t="shared" si="10"/>
        <v>0</v>
      </c>
    </row>
    <row r="101" spans="1:12" ht="36">
      <c r="A101" s="27" t="s">
        <v>45</v>
      </c>
      <c r="B101" s="57" t="s">
        <v>240</v>
      </c>
      <c r="C101" s="47">
        <f>C106+C109+C110+C111</f>
        <v>520</v>
      </c>
      <c r="D101" s="47"/>
      <c r="E101" s="65"/>
      <c r="F101" s="47">
        <f>F106+F109+F110+F111</f>
        <v>169</v>
      </c>
      <c r="G101" s="42">
        <f>SUM(G102:G120)</f>
        <v>992.66</v>
      </c>
      <c r="H101" s="48">
        <f t="shared" si="9"/>
        <v>823.7</v>
      </c>
      <c r="I101" s="171">
        <f>G101/F101</f>
        <v>5.874</v>
      </c>
      <c r="J101" s="162">
        <f>G101/C101</f>
        <v>1.909</v>
      </c>
      <c r="K101" s="107">
        <f>SUM(K102:K120)</f>
        <v>870.3</v>
      </c>
      <c r="L101" s="19">
        <f t="shared" si="10"/>
        <v>122</v>
      </c>
    </row>
    <row r="102" spans="1:12" ht="24.75" customHeight="1">
      <c r="A102" s="27" t="s">
        <v>46</v>
      </c>
      <c r="B102" s="58" t="s">
        <v>47</v>
      </c>
      <c r="C102" s="48"/>
      <c r="D102" s="48"/>
      <c r="E102" s="33"/>
      <c r="F102" s="46"/>
      <c r="G102" s="46">
        <v>10.2</v>
      </c>
      <c r="H102" s="48">
        <f t="shared" si="9"/>
        <v>10.2</v>
      </c>
      <c r="I102" s="171"/>
      <c r="J102" s="162"/>
      <c r="K102" s="106"/>
      <c r="L102" s="19">
        <f t="shared" si="10"/>
        <v>10</v>
      </c>
    </row>
    <row r="103" spans="1:12" ht="24" customHeight="1">
      <c r="A103" s="27" t="s">
        <v>48</v>
      </c>
      <c r="B103" s="58" t="s">
        <v>47</v>
      </c>
      <c r="C103" s="48"/>
      <c r="D103" s="48"/>
      <c r="E103" s="33"/>
      <c r="F103" s="46"/>
      <c r="G103" s="46">
        <v>0.13</v>
      </c>
      <c r="H103" s="48">
        <f t="shared" si="9"/>
        <v>0.1</v>
      </c>
      <c r="I103" s="171"/>
      <c r="J103" s="162"/>
      <c r="K103" s="106"/>
      <c r="L103" s="19">
        <f t="shared" si="10"/>
        <v>0</v>
      </c>
    </row>
    <row r="104" spans="1:12" ht="36" hidden="1">
      <c r="A104" s="27" t="s">
        <v>49</v>
      </c>
      <c r="B104" s="58" t="s">
        <v>47</v>
      </c>
      <c r="C104" s="48"/>
      <c r="D104" s="48"/>
      <c r="E104" s="33"/>
      <c r="F104" s="46"/>
      <c r="G104" s="46"/>
      <c r="H104" s="48">
        <f t="shared" si="9"/>
        <v>0</v>
      </c>
      <c r="I104" s="171"/>
      <c r="J104" s="162"/>
      <c r="K104" s="106"/>
      <c r="L104" s="19">
        <f t="shared" si="10"/>
        <v>0</v>
      </c>
    </row>
    <row r="105" spans="1:12" ht="24.75" customHeight="1">
      <c r="A105" s="27" t="s">
        <v>50</v>
      </c>
      <c r="B105" s="58" t="s">
        <v>47</v>
      </c>
      <c r="C105" s="48"/>
      <c r="D105" s="48"/>
      <c r="E105" s="33"/>
      <c r="F105" s="46"/>
      <c r="G105" s="46">
        <v>0.7</v>
      </c>
      <c r="H105" s="48">
        <f t="shared" si="9"/>
        <v>0.7</v>
      </c>
      <c r="I105" s="171"/>
      <c r="J105" s="162"/>
      <c r="K105" s="106"/>
      <c r="L105" s="19">
        <f t="shared" si="10"/>
        <v>1</v>
      </c>
    </row>
    <row r="106" spans="1:12" ht="45" customHeight="1">
      <c r="A106" s="27" t="s">
        <v>51</v>
      </c>
      <c r="B106" s="58" t="s">
        <v>52</v>
      </c>
      <c r="C106" s="48">
        <v>20</v>
      </c>
      <c r="D106" s="48"/>
      <c r="E106" s="49"/>
      <c r="F106" s="46">
        <v>7</v>
      </c>
      <c r="G106" s="46">
        <v>278.95</v>
      </c>
      <c r="H106" s="48">
        <f t="shared" si="9"/>
        <v>272</v>
      </c>
      <c r="I106" s="171"/>
      <c r="J106" s="162"/>
      <c r="K106" s="106">
        <v>601</v>
      </c>
      <c r="L106" s="19">
        <f t="shared" si="10"/>
        <v>-322</v>
      </c>
    </row>
    <row r="107" spans="1:12" ht="34.5" customHeight="1">
      <c r="A107" s="27" t="s">
        <v>267</v>
      </c>
      <c r="B107" s="58" t="s">
        <v>47</v>
      </c>
      <c r="C107" s="48"/>
      <c r="D107" s="48"/>
      <c r="E107" s="49"/>
      <c r="F107" s="46"/>
      <c r="G107" s="46">
        <v>5.15</v>
      </c>
      <c r="H107" s="48">
        <f t="shared" si="9"/>
        <v>5.2</v>
      </c>
      <c r="I107" s="171"/>
      <c r="J107" s="162"/>
      <c r="K107" s="106"/>
      <c r="L107" s="19">
        <f t="shared" si="10"/>
        <v>5</v>
      </c>
    </row>
    <row r="108" spans="1:12" ht="36">
      <c r="A108" s="27" t="s">
        <v>53</v>
      </c>
      <c r="B108" s="58" t="s">
        <v>47</v>
      </c>
      <c r="C108" s="48"/>
      <c r="D108" s="48"/>
      <c r="E108" s="33"/>
      <c r="F108" s="46"/>
      <c r="G108" s="46">
        <v>18.71</v>
      </c>
      <c r="H108" s="48">
        <f t="shared" si="9"/>
        <v>18.7</v>
      </c>
      <c r="I108" s="171"/>
      <c r="J108" s="162"/>
      <c r="K108" s="106"/>
      <c r="L108" s="19">
        <f t="shared" si="10"/>
        <v>19</v>
      </c>
    </row>
    <row r="109" spans="1:12" ht="36">
      <c r="A109" s="27" t="s">
        <v>54</v>
      </c>
      <c r="B109" s="58" t="s">
        <v>47</v>
      </c>
      <c r="C109" s="48"/>
      <c r="D109" s="48"/>
      <c r="E109" s="33"/>
      <c r="F109" s="46"/>
      <c r="G109" s="46">
        <v>29</v>
      </c>
      <c r="H109" s="48">
        <f t="shared" si="9"/>
        <v>29</v>
      </c>
      <c r="I109" s="171"/>
      <c r="J109" s="162"/>
      <c r="K109" s="106">
        <v>1.2</v>
      </c>
      <c r="L109" s="19">
        <f t="shared" si="10"/>
        <v>28</v>
      </c>
    </row>
    <row r="110" spans="1:12" ht="36">
      <c r="A110" s="27" t="s">
        <v>55</v>
      </c>
      <c r="B110" s="58" t="s">
        <v>503</v>
      </c>
      <c r="C110" s="48">
        <v>300</v>
      </c>
      <c r="D110" s="48"/>
      <c r="E110" s="33"/>
      <c r="F110" s="46">
        <v>96</v>
      </c>
      <c r="G110" s="46">
        <v>112.8</v>
      </c>
      <c r="H110" s="48">
        <f t="shared" si="9"/>
        <v>16.8</v>
      </c>
      <c r="I110" s="171"/>
      <c r="J110" s="162">
        <f>G110/C110</f>
        <v>0.376</v>
      </c>
      <c r="K110" s="48">
        <v>97</v>
      </c>
      <c r="L110" s="19">
        <f t="shared" si="10"/>
        <v>16</v>
      </c>
    </row>
    <row r="111" spans="1:12" ht="36">
      <c r="A111" s="27" t="s">
        <v>56</v>
      </c>
      <c r="B111" s="58" t="s">
        <v>57</v>
      </c>
      <c r="C111" s="48">
        <v>200</v>
      </c>
      <c r="D111" s="48"/>
      <c r="E111" s="33"/>
      <c r="F111" s="46">
        <v>66</v>
      </c>
      <c r="G111" s="46">
        <v>240.41</v>
      </c>
      <c r="H111" s="48">
        <f t="shared" si="9"/>
        <v>174.4</v>
      </c>
      <c r="I111" s="171"/>
      <c r="J111" s="162">
        <f>G111/C111</f>
        <v>1.202</v>
      </c>
      <c r="K111" s="48">
        <v>125</v>
      </c>
      <c r="L111" s="19">
        <f t="shared" si="10"/>
        <v>115</v>
      </c>
    </row>
    <row r="112" spans="1:12" ht="36">
      <c r="A112" s="27" t="s">
        <v>58</v>
      </c>
      <c r="B112" s="58" t="s">
        <v>47</v>
      </c>
      <c r="C112" s="48"/>
      <c r="D112" s="48"/>
      <c r="E112" s="33"/>
      <c r="F112" s="46"/>
      <c r="G112" s="46">
        <v>196.45</v>
      </c>
      <c r="H112" s="48"/>
      <c r="I112" s="171"/>
      <c r="J112" s="162"/>
      <c r="K112" s="48"/>
      <c r="L112" s="19"/>
    </row>
    <row r="113" spans="1:12" ht="36">
      <c r="A113" s="27" t="s">
        <v>259</v>
      </c>
      <c r="B113" s="58" t="s">
        <v>47</v>
      </c>
      <c r="C113" s="48"/>
      <c r="D113" s="48"/>
      <c r="E113" s="33"/>
      <c r="F113" s="46"/>
      <c r="G113" s="46">
        <v>25</v>
      </c>
      <c r="H113" s="48">
        <f aca="true" t="shared" si="11" ref="H113:H128">G113-F113</f>
        <v>25</v>
      </c>
      <c r="I113" s="171"/>
      <c r="J113" s="162"/>
      <c r="K113" s="48"/>
      <c r="L113" s="19">
        <f aca="true" t="shared" si="12" ref="L113:L145">G113-K113</f>
        <v>25</v>
      </c>
    </row>
    <row r="114" spans="1:12" ht="36">
      <c r="A114" s="27" t="s">
        <v>59</v>
      </c>
      <c r="B114" s="58" t="s">
        <v>47</v>
      </c>
      <c r="C114" s="48"/>
      <c r="D114" s="48"/>
      <c r="E114" s="33"/>
      <c r="F114" s="46"/>
      <c r="G114" s="46">
        <v>16.12</v>
      </c>
      <c r="H114" s="48">
        <f t="shared" si="11"/>
        <v>16.1</v>
      </c>
      <c r="I114" s="171"/>
      <c r="J114" s="162"/>
      <c r="K114" s="48">
        <v>46.1</v>
      </c>
      <c r="L114" s="19">
        <f t="shared" si="12"/>
        <v>-30</v>
      </c>
    </row>
    <row r="115" spans="1:12" ht="36">
      <c r="A115" s="27" t="s">
        <v>60</v>
      </c>
      <c r="B115" s="58" t="s">
        <v>47</v>
      </c>
      <c r="C115" s="48"/>
      <c r="D115" s="48"/>
      <c r="E115" s="33"/>
      <c r="F115" s="46"/>
      <c r="G115" s="46">
        <v>25</v>
      </c>
      <c r="H115" s="48">
        <f t="shared" si="11"/>
        <v>25</v>
      </c>
      <c r="I115" s="171"/>
      <c r="J115" s="162"/>
      <c r="K115" s="48"/>
      <c r="L115" s="19"/>
    </row>
    <row r="116" spans="1:12" ht="36">
      <c r="A116" s="27" t="s">
        <v>260</v>
      </c>
      <c r="B116" s="58" t="s">
        <v>47</v>
      </c>
      <c r="C116" s="48"/>
      <c r="D116" s="48"/>
      <c r="E116" s="33"/>
      <c r="F116" s="46"/>
      <c r="G116" s="46">
        <v>33.54</v>
      </c>
      <c r="H116" s="48">
        <f t="shared" si="11"/>
        <v>33.5</v>
      </c>
      <c r="I116" s="171"/>
      <c r="J116" s="162"/>
      <c r="K116" s="48"/>
      <c r="L116" s="19">
        <f t="shared" si="12"/>
        <v>34</v>
      </c>
    </row>
    <row r="117" spans="1:12" ht="36">
      <c r="A117" s="27" t="s">
        <v>261</v>
      </c>
      <c r="B117" s="58" t="s">
        <v>47</v>
      </c>
      <c r="C117" s="48"/>
      <c r="D117" s="48"/>
      <c r="E117" s="33"/>
      <c r="F117" s="46"/>
      <c r="G117" s="46">
        <v>0.5</v>
      </c>
      <c r="H117" s="48">
        <f t="shared" si="11"/>
        <v>0.5</v>
      </c>
      <c r="I117" s="171"/>
      <c r="J117" s="162"/>
      <c r="K117" s="48"/>
      <c r="L117" s="19">
        <f t="shared" si="12"/>
        <v>1</v>
      </c>
    </row>
    <row r="118" spans="1:12" ht="36" hidden="1">
      <c r="A118" s="27" t="s">
        <v>62</v>
      </c>
      <c r="B118" s="58" t="s">
        <v>47</v>
      </c>
      <c r="C118" s="48"/>
      <c r="D118" s="48"/>
      <c r="E118" s="33"/>
      <c r="F118" s="46"/>
      <c r="G118" s="46"/>
      <c r="H118" s="48">
        <f t="shared" si="11"/>
        <v>0</v>
      </c>
      <c r="I118" s="171"/>
      <c r="J118" s="162"/>
      <c r="K118" s="48"/>
      <c r="L118" s="19">
        <f t="shared" si="12"/>
        <v>0</v>
      </c>
    </row>
    <row r="119" spans="1:12" ht="36" hidden="1">
      <c r="A119" s="27" t="s">
        <v>63</v>
      </c>
      <c r="B119" s="58" t="s">
        <v>47</v>
      </c>
      <c r="C119" s="33"/>
      <c r="D119" s="33"/>
      <c r="E119" s="33"/>
      <c r="F119" s="46"/>
      <c r="G119" s="46"/>
      <c r="H119" s="48">
        <f t="shared" si="11"/>
        <v>0</v>
      </c>
      <c r="I119" s="171"/>
      <c r="J119" s="162"/>
      <c r="K119" s="48"/>
      <c r="L119" s="19">
        <f t="shared" si="12"/>
        <v>0</v>
      </c>
    </row>
    <row r="120" spans="1:12" ht="36" hidden="1">
      <c r="A120" s="27" t="s">
        <v>64</v>
      </c>
      <c r="B120" s="58" t="s">
        <v>47</v>
      </c>
      <c r="C120" s="33"/>
      <c r="D120" s="33"/>
      <c r="E120" s="33"/>
      <c r="F120" s="46"/>
      <c r="G120" s="46"/>
      <c r="H120" s="48">
        <f t="shared" si="11"/>
        <v>0</v>
      </c>
      <c r="I120" s="171"/>
      <c r="J120" s="162"/>
      <c r="K120" s="48"/>
      <c r="L120" s="19">
        <f t="shared" si="12"/>
        <v>0</v>
      </c>
    </row>
    <row r="121" spans="1:12" ht="12.75">
      <c r="A121" s="20" t="s">
        <v>65</v>
      </c>
      <c r="B121" s="134" t="s">
        <v>66</v>
      </c>
      <c r="C121" s="22">
        <f>C125</f>
        <v>0</v>
      </c>
      <c r="D121" s="22"/>
      <c r="E121" s="49"/>
      <c r="F121" s="24">
        <f>F125</f>
        <v>0</v>
      </c>
      <c r="G121" s="38">
        <f>G122+G123+G124+G125+G126</f>
        <v>512.17</v>
      </c>
      <c r="H121" s="22">
        <f t="shared" si="11"/>
        <v>512.2</v>
      </c>
      <c r="I121" s="171"/>
      <c r="J121" s="162"/>
      <c r="K121" s="36">
        <f>K122+K126</f>
        <v>75.8</v>
      </c>
      <c r="L121" s="18">
        <f t="shared" si="12"/>
        <v>436</v>
      </c>
    </row>
    <row r="122" spans="1:12" ht="24.75" customHeight="1">
      <c r="A122" s="27" t="s">
        <v>67</v>
      </c>
      <c r="B122" s="58" t="s">
        <v>68</v>
      </c>
      <c r="C122" s="48"/>
      <c r="D122" s="48"/>
      <c r="E122" s="33"/>
      <c r="F122" s="46"/>
      <c r="G122" s="32">
        <v>452.15</v>
      </c>
      <c r="H122" s="48">
        <f t="shared" si="11"/>
        <v>452.2</v>
      </c>
      <c r="I122" s="171"/>
      <c r="J122" s="162"/>
      <c r="K122" s="29">
        <v>61.6</v>
      </c>
      <c r="L122" s="19">
        <f t="shared" si="12"/>
        <v>391</v>
      </c>
    </row>
    <row r="123" spans="1:12" ht="17.25" customHeight="1" hidden="1">
      <c r="A123" s="27" t="s">
        <v>69</v>
      </c>
      <c r="B123" s="58" t="s">
        <v>70</v>
      </c>
      <c r="C123" s="48"/>
      <c r="D123" s="48"/>
      <c r="E123" s="33"/>
      <c r="F123" s="46"/>
      <c r="G123" s="32"/>
      <c r="H123" s="48">
        <f t="shared" si="11"/>
        <v>0</v>
      </c>
      <c r="I123" s="171"/>
      <c r="J123" s="162"/>
      <c r="K123" s="29"/>
      <c r="L123" s="19">
        <f t="shared" si="12"/>
        <v>0</v>
      </c>
    </row>
    <row r="124" spans="1:12" ht="18" customHeight="1" hidden="1">
      <c r="A124" s="27" t="s">
        <v>71</v>
      </c>
      <c r="B124" s="58" t="s">
        <v>70</v>
      </c>
      <c r="C124" s="48"/>
      <c r="D124" s="48"/>
      <c r="E124" s="33"/>
      <c r="F124" s="46"/>
      <c r="G124" s="32"/>
      <c r="H124" s="48">
        <f t="shared" si="11"/>
        <v>0</v>
      </c>
      <c r="I124" s="171"/>
      <c r="J124" s="162"/>
      <c r="K124" s="29"/>
      <c r="L124" s="19">
        <f t="shared" si="12"/>
        <v>0</v>
      </c>
    </row>
    <row r="125" spans="1:12" ht="24" customHeight="1" hidden="1">
      <c r="A125" s="27" t="s">
        <v>72</v>
      </c>
      <c r="B125" s="58" t="s">
        <v>73</v>
      </c>
      <c r="C125" s="48"/>
      <c r="D125" s="48"/>
      <c r="E125" s="49"/>
      <c r="F125" s="46"/>
      <c r="G125" s="32"/>
      <c r="H125" s="48">
        <f t="shared" si="11"/>
        <v>0</v>
      </c>
      <c r="I125" s="171"/>
      <c r="J125" s="162"/>
      <c r="K125" s="29"/>
      <c r="L125" s="19">
        <f t="shared" si="12"/>
        <v>0</v>
      </c>
    </row>
    <row r="126" spans="1:12" ht="26.25" customHeight="1">
      <c r="A126" s="27" t="s">
        <v>74</v>
      </c>
      <c r="B126" s="58" t="s">
        <v>75</v>
      </c>
      <c r="C126" s="33"/>
      <c r="D126" s="33"/>
      <c r="E126" s="33"/>
      <c r="F126" s="46"/>
      <c r="G126" s="32">
        <v>60.02</v>
      </c>
      <c r="H126" s="48">
        <f t="shared" si="11"/>
        <v>60</v>
      </c>
      <c r="I126" s="171"/>
      <c r="J126" s="162"/>
      <c r="K126" s="29">
        <v>14.2</v>
      </c>
      <c r="L126" s="19">
        <f t="shared" si="12"/>
        <v>46</v>
      </c>
    </row>
    <row r="127" spans="1:12" ht="26.25" customHeight="1">
      <c r="A127" s="20" t="s">
        <v>76</v>
      </c>
      <c r="B127" s="57" t="s">
        <v>77</v>
      </c>
      <c r="C127" s="24">
        <f>C128</f>
        <v>0</v>
      </c>
      <c r="D127" s="24"/>
      <c r="E127" s="49"/>
      <c r="F127" s="24">
        <f>F128</f>
        <v>0</v>
      </c>
      <c r="G127" s="24">
        <f>G128</f>
        <v>98.41</v>
      </c>
      <c r="H127" s="22">
        <f t="shared" si="11"/>
        <v>98.4</v>
      </c>
      <c r="I127" s="171"/>
      <c r="J127" s="162"/>
      <c r="K127" s="24">
        <f>K128</f>
        <v>0</v>
      </c>
      <c r="L127" s="18">
        <f t="shared" si="12"/>
        <v>98</v>
      </c>
    </row>
    <row r="128" spans="1:12" ht="26.25" customHeight="1">
      <c r="A128" s="27" t="s">
        <v>78</v>
      </c>
      <c r="B128" s="58" t="s">
        <v>79</v>
      </c>
      <c r="C128" s="24"/>
      <c r="D128" s="24"/>
      <c r="E128" s="24"/>
      <c r="F128" s="24"/>
      <c r="G128" s="46">
        <v>98.41</v>
      </c>
      <c r="H128" s="48">
        <f t="shared" si="11"/>
        <v>98.4</v>
      </c>
      <c r="I128" s="171"/>
      <c r="J128" s="162"/>
      <c r="K128" s="15"/>
      <c r="L128" s="19">
        <f t="shared" si="12"/>
        <v>98</v>
      </c>
    </row>
    <row r="129" spans="1:12" ht="18" customHeight="1">
      <c r="A129" s="20" t="s">
        <v>81</v>
      </c>
      <c r="B129" s="57" t="s">
        <v>82</v>
      </c>
      <c r="C129" s="24">
        <f>C131</f>
        <v>-2500</v>
      </c>
      <c r="D129" s="46"/>
      <c r="E129" s="46"/>
      <c r="F129" s="24">
        <f>F131</f>
        <v>-2500</v>
      </c>
      <c r="G129" s="24">
        <f>G130+G131</f>
        <v>-2604.62</v>
      </c>
      <c r="H129" s="22">
        <f>G129-C129</f>
        <v>-104.6</v>
      </c>
      <c r="I129" s="171"/>
      <c r="J129" s="162"/>
      <c r="K129" s="15">
        <f>K131</f>
        <v>0</v>
      </c>
      <c r="L129" s="19">
        <f t="shared" si="12"/>
        <v>-2605</v>
      </c>
    </row>
    <row r="130" spans="1:12" ht="24" customHeight="1" hidden="1">
      <c r="A130" s="27" t="s">
        <v>83</v>
      </c>
      <c r="B130" s="58" t="s">
        <v>89</v>
      </c>
      <c r="C130" s="46"/>
      <c r="D130" s="46"/>
      <c r="E130" s="46"/>
      <c r="F130" s="46"/>
      <c r="G130" s="46"/>
      <c r="H130" s="48">
        <f>G130-C130</f>
        <v>0</v>
      </c>
      <c r="I130" s="171"/>
      <c r="J130" s="162"/>
      <c r="K130" s="15"/>
      <c r="L130" s="19">
        <f t="shared" si="12"/>
        <v>0</v>
      </c>
    </row>
    <row r="131" spans="1:12" ht="24" customHeight="1">
      <c r="A131" s="27" t="s">
        <v>90</v>
      </c>
      <c r="B131" s="58" t="s">
        <v>91</v>
      </c>
      <c r="C131" s="46">
        <v>-2500</v>
      </c>
      <c r="D131" s="46"/>
      <c r="E131" s="46"/>
      <c r="F131" s="46">
        <v>-2500</v>
      </c>
      <c r="G131" s="46">
        <v>-2604.62</v>
      </c>
      <c r="H131" s="48">
        <f>G131-C131</f>
        <v>-104.6</v>
      </c>
      <c r="I131" s="171"/>
      <c r="J131" s="162"/>
      <c r="K131" s="33"/>
      <c r="L131" s="19">
        <f t="shared" si="12"/>
        <v>-2605</v>
      </c>
    </row>
    <row r="132" spans="1:12" ht="24.75" customHeight="1">
      <c r="A132" s="20" t="s">
        <v>92</v>
      </c>
      <c r="B132" s="57" t="s">
        <v>93</v>
      </c>
      <c r="C132" s="59">
        <f>C133+C138+C176</f>
        <v>1677348.791</v>
      </c>
      <c r="D132" s="59">
        <f>D133+D138+D176</f>
        <v>1677348.791</v>
      </c>
      <c r="E132" s="60">
        <f aca="true" t="shared" si="13" ref="E132:E158">D132-C132</f>
        <v>0</v>
      </c>
      <c r="F132" s="59">
        <f>F133+F138+F176</f>
        <v>681392.598</v>
      </c>
      <c r="G132" s="176">
        <f>G133+G138+G176</f>
        <v>666076.958</v>
      </c>
      <c r="H132" s="22">
        <f aca="true" t="shared" si="14" ref="H132:H163">G132-F132</f>
        <v>-15315.6</v>
      </c>
      <c r="I132" s="170">
        <f>G132/F132</f>
        <v>0.978</v>
      </c>
      <c r="J132" s="162">
        <f>G132/C132</f>
        <v>0.397</v>
      </c>
      <c r="K132" s="22">
        <f>K133+K138+K176</f>
        <v>440825.4</v>
      </c>
      <c r="L132" s="18">
        <f t="shared" si="12"/>
        <v>225252</v>
      </c>
    </row>
    <row r="133" spans="1:12" ht="17.25" customHeight="1">
      <c r="A133" s="135" t="s">
        <v>94</v>
      </c>
      <c r="B133" s="136" t="s">
        <v>95</v>
      </c>
      <c r="C133" s="118">
        <f>C134+C135+C136+C137</f>
        <v>882401.9</v>
      </c>
      <c r="D133" s="118">
        <f>D134+D135+D136+D137</f>
        <v>882401.9</v>
      </c>
      <c r="E133" s="13">
        <f t="shared" si="13"/>
        <v>0</v>
      </c>
      <c r="F133" s="118">
        <f>F134+F135+F136+F137</f>
        <v>372460.8</v>
      </c>
      <c r="G133" s="68">
        <f>G134+G135+G136+G137</f>
        <v>372460.8</v>
      </c>
      <c r="H133" s="103">
        <f t="shared" si="14"/>
        <v>0</v>
      </c>
      <c r="I133" s="171">
        <f>G133/F133</f>
        <v>1</v>
      </c>
      <c r="J133" s="162">
        <f>G133/C133</f>
        <v>0.422</v>
      </c>
      <c r="K133" s="103">
        <f>K134+K135+K136+K137</f>
        <v>281121</v>
      </c>
      <c r="L133" s="104">
        <f t="shared" si="12"/>
        <v>91340</v>
      </c>
    </row>
    <row r="134" spans="1:12" ht="37.5" customHeight="1">
      <c r="A134" s="27" t="s">
        <v>96</v>
      </c>
      <c r="B134" s="58" t="s">
        <v>97</v>
      </c>
      <c r="C134" s="63"/>
      <c r="D134" s="63"/>
      <c r="E134" s="49">
        <f t="shared" si="13"/>
        <v>0</v>
      </c>
      <c r="F134" s="49"/>
      <c r="G134" s="64"/>
      <c r="H134" s="48">
        <f t="shared" si="14"/>
        <v>0</v>
      </c>
      <c r="I134" s="171"/>
      <c r="J134" s="162"/>
      <c r="K134" s="106">
        <v>7765</v>
      </c>
      <c r="L134" s="19">
        <f t="shared" si="12"/>
        <v>-7765</v>
      </c>
    </row>
    <row r="135" spans="1:12" ht="24.75" customHeight="1">
      <c r="A135" s="27" t="s">
        <v>355</v>
      </c>
      <c r="B135" s="58" t="s">
        <v>356</v>
      </c>
      <c r="C135" s="63">
        <v>7775</v>
      </c>
      <c r="D135" s="63">
        <v>7775</v>
      </c>
      <c r="E135" s="49">
        <f t="shared" si="13"/>
        <v>0</v>
      </c>
      <c r="F135" s="49">
        <f>1620+756</f>
        <v>2376</v>
      </c>
      <c r="G135" s="64">
        <v>2376</v>
      </c>
      <c r="H135" s="48">
        <f t="shared" si="14"/>
        <v>0</v>
      </c>
      <c r="I135" s="171">
        <f>G135/F135</f>
        <v>1</v>
      </c>
      <c r="J135" s="162">
        <f aca="true" t="shared" si="15" ref="J135:J140">G135/C135</f>
        <v>0.306</v>
      </c>
      <c r="K135" s="106"/>
      <c r="L135" s="19">
        <f t="shared" si="12"/>
        <v>2376</v>
      </c>
    </row>
    <row r="136" spans="1:12" ht="18.75" customHeight="1">
      <c r="A136" s="27" t="s">
        <v>354</v>
      </c>
      <c r="B136" s="128" t="s">
        <v>98</v>
      </c>
      <c r="C136" s="63">
        <f>798930+42578.9</f>
        <v>841508.9</v>
      </c>
      <c r="D136" s="63">
        <f>798930+42578.9</f>
        <v>841508.9</v>
      </c>
      <c r="E136" s="49">
        <f t="shared" si="13"/>
        <v>0</v>
      </c>
      <c r="F136" s="49">
        <v>359044.8</v>
      </c>
      <c r="G136" s="49">
        <v>359044.8</v>
      </c>
      <c r="H136" s="48">
        <f t="shared" si="14"/>
        <v>0</v>
      </c>
      <c r="I136" s="171">
        <f>G136/F136</f>
        <v>1</v>
      </c>
      <c r="J136" s="162">
        <f t="shared" si="15"/>
        <v>0.427</v>
      </c>
      <c r="K136" s="106">
        <v>266044</v>
      </c>
      <c r="L136" s="19">
        <f t="shared" si="12"/>
        <v>93001</v>
      </c>
    </row>
    <row r="137" spans="1:12" ht="30" customHeight="1">
      <c r="A137" s="27" t="s">
        <v>268</v>
      </c>
      <c r="B137" s="58" t="s">
        <v>357</v>
      </c>
      <c r="C137" s="63">
        <v>33118</v>
      </c>
      <c r="D137" s="63">
        <v>33118</v>
      </c>
      <c r="E137" s="49">
        <f t="shared" si="13"/>
        <v>0</v>
      </c>
      <c r="F137" s="49">
        <f>8280+2760</f>
        <v>11040</v>
      </c>
      <c r="G137" s="64">
        <v>11040</v>
      </c>
      <c r="H137" s="48">
        <f t="shared" si="14"/>
        <v>0</v>
      </c>
      <c r="I137" s="171">
        <f>G137/F137</f>
        <v>1</v>
      </c>
      <c r="J137" s="162">
        <f t="shared" si="15"/>
        <v>0.333</v>
      </c>
      <c r="K137" s="106">
        <v>7312</v>
      </c>
      <c r="L137" s="19">
        <f t="shared" si="12"/>
        <v>3728</v>
      </c>
    </row>
    <row r="138" spans="1:12" ht="16.5" customHeight="1">
      <c r="A138" s="135" t="s">
        <v>99</v>
      </c>
      <c r="B138" s="136" t="s">
        <v>100</v>
      </c>
      <c r="C138" s="68">
        <f>C139+C140+C141+C142+C143+C159</f>
        <v>775083.891</v>
      </c>
      <c r="D138" s="68">
        <f>D139+D140+D141+D142+D143+D159</f>
        <v>775083.891</v>
      </c>
      <c r="E138" s="13">
        <f t="shared" si="13"/>
        <v>0</v>
      </c>
      <c r="F138" s="68">
        <f>F139+F140+F141+F142+F143+F159</f>
        <v>298749.798</v>
      </c>
      <c r="G138" s="68">
        <f>G139+G140+G141+G142+G143+G159</f>
        <v>283934.158</v>
      </c>
      <c r="H138" s="103">
        <f t="shared" si="14"/>
        <v>-14815.6</v>
      </c>
      <c r="I138" s="171">
        <f>G138/F138</f>
        <v>0.95</v>
      </c>
      <c r="J138" s="162">
        <f t="shared" si="15"/>
        <v>0.366</v>
      </c>
      <c r="K138" s="118">
        <f>K139+K140+K141+K142+K143+K159</f>
        <v>159704.4</v>
      </c>
      <c r="L138" s="104">
        <f t="shared" si="12"/>
        <v>124230</v>
      </c>
    </row>
    <row r="139" spans="1:12" ht="27" customHeight="1">
      <c r="A139" s="27" t="s">
        <v>494</v>
      </c>
      <c r="B139" s="58" t="s">
        <v>101</v>
      </c>
      <c r="C139" s="63">
        <f>347909+39244.3</f>
        <v>387153.3</v>
      </c>
      <c r="D139" s="63">
        <f>347909+39244.3</f>
        <v>387153.3</v>
      </c>
      <c r="E139" s="49">
        <f t="shared" si="13"/>
        <v>0</v>
      </c>
      <c r="F139" s="49">
        <v>125179</v>
      </c>
      <c r="G139" s="64">
        <v>110539.5</v>
      </c>
      <c r="H139" s="48">
        <f t="shared" si="14"/>
        <v>-14639.5</v>
      </c>
      <c r="I139" s="171"/>
      <c r="J139" s="162">
        <f t="shared" si="15"/>
        <v>0.286</v>
      </c>
      <c r="K139" s="106">
        <v>78975</v>
      </c>
      <c r="L139" s="19">
        <f t="shared" si="12"/>
        <v>31565</v>
      </c>
    </row>
    <row r="140" spans="1:12" ht="24" customHeight="1">
      <c r="A140" s="27" t="s">
        <v>360</v>
      </c>
      <c r="B140" s="67" t="s">
        <v>104</v>
      </c>
      <c r="C140" s="64">
        <f>10627+663.543</f>
        <v>11290.543</v>
      </c>
      <c r="D140" s="64">
        <f>10627+663.543</f>
        <v>11290.543</v>
      </c>
      <c r="E140" s="49">
        <f t="shared" si="13"/>
        <v>0</v>
      </c>
      <c r="F140" s="64">
        <v>4854</v>
      </c>
      <c r="G140" s="64">
        <v>4854</v>
      </c>
      <c r="H140" s="48">
        <f t="shared" si="14"/>
        <v>0</v>
      </c>
      <c r="I140" s="171">
        <f>G140/F140</f>
        <v>1</v>
      </c>
      <c r="J140" s="162">
        <f t="shared" si="15"/>
        <v>0.43</v>
      </c>
      <c r="K140" s="106">
        <v>1976.5</v>
      </c>
      <c r="L140" s="19">
        <f t="shared" si="12"/>
        <v>2878</v>
      </c>
    </row>
    <row r="141" spans="1:12" ht="17.25" customHeight="1">
      <c r="A141" s="27" t="s">
        <v>500</v>
      </c>
      <c r="B141" s="128" t="s">
        <v>106</v>
      </c>
      <c r="C141" s="63">
        <v>1321</v>
      </c>
      <c r="D141" s="63">
        <v>1321</v>
      </c>
      <c r="E141" s="49">
        <f t="shared" si="13"/>
        <v>0</v>
      </c>
      <c r="F141" s="64">
        <v>1321</v>
      </c>
      <c r="G141" s="64">
        <v>1321</v>
      </c>
      <c r="H141" s="48">
        <f t="shared" si="14"/>
        <v>0</v>
      </c>
      <c r="I141" s="171">
        <f>G141/F141</f>
        <v>1</v>
      </c>
      <c r="J141" s="162"/>
      <c r="K141" s="106">
        <v>280</v>
      </c>
      <c r="L141" s="19">
        <f t="shared" si="12"/>
        <v>1041</v>
      </c>
    </row>
    <row r="142" spans="1:12" ht="36" customHeight="1">
      <c r="A142" s="27" t="s">
        <v>359</v>
      </c>
      <c r="B142" s="66" t="s">
        <v>107</v>
      </c>
      <c r="C142" s="63">
        <v>557</v>
      </c>
      <c r="D142" s="63">
        <v>557</v>
      </c>
      <c r="E142" s="49">
        <f t="shared" si="13"/>
        <v>0</v>
      </c>
      <c r="F142" s="64">
        <f>133+103.35</f>
        <v>236.35</v>
      </c>
      <c r="G142" s="64">
        <v>236.35</v>
      </c>
      <c r="H142" s="48">
        <f t="shared" si="14"/>
        <v>0</v>
      </c>
      <c r="I142" s="171">
        <f>G142/F142</f>
        <v>1</v>
      </c>
      <c r="J142" s="162">
        <f>G142/C142</f>
        <v>0.424</v>
      </c>
      <c r="K142" s="107"/>
      <c r="L142" s="19">
        <f t="shared" si="12"/>
        <v>236</v>
      </c>
    </row>
    <row r="143" spans="1:12" ht="15.75" customHeight="1">
      <c r="A143" s="27"/>
      <c r="B143" s="152" t="s">
        <v>502</v>
      </c>
      <c r="C143" s="197">
        <f>C144+C145+C146+C147+C154+C155+C156</f>
        <v>117509.048</v>
      </c>
      <c r="D143" s="68">
        <f>D144+D145+D146+D147+D154+D155+D156</f>
        <v>117509.048</v>
      </c>
      <c r="E143" s="13">
        <f t="shared" si="13"/>
        <v>0</v>
      </c>
      <c r="F143" s="68">
        <f>F144+F145+F146+F147+F154+F155+F156</f>
        <v>46044.048</v>
      </c>
      <c r="G143" s="68">
        <f>G144+G145+G146+G147+G154+G155+G156</f>
        <v>45972.208</v>
      </c>
      <c r="H143" s="103">
        <f t="shared" si="14"/>
        <v>-71.8</v>
      </c>
      <c r="I143" s="171"/>
      <c r="J143" s="162"/>
      <c r="K143" s="103">
        <f>K144+K145+K146+K147+K154+K155+K156</f>
        <v>10070.6</v>
      </c>
      <c r="L143" s="104">
        <f t="shared" si="12"/>
        <v>35902</v>
      </c>
    </row>
    <row r="144" spans="1:12" ht="52.5" customHeight="1">
      <c r="A144" s="27" t="s">
        <v>501</v>
      </c>
      <c r="B144" s="66" t="s">
        <v>103</v>
      </c>
      <c r="C144" s="198">
        <v>8.648</v>
      </c>
      <c r="D144" s="64">
        <v>8.648</v>
      </c>
      <c r="E144" s="64">
        <f t="shared" si="13"/>
        <v>0</v>
      </c>
      <c r="F144" s="64">
        <v>8.648</v>
      </c>
      <c r="G144" s="64">
        <v>8.648</v>
      </c>
      <c r="H144" s="48">
        <f t="shared" si="14"/>
        <v>0</v>
      </c>
      <c r="I144" s="171"/>
      <c r="J144" s="162"/>
      <c r="K144" s="48"/>
      <c r="L144" s="19">
        <f t="shared" si="12"/>
        <v>9</v>
      </c>
    </row>
    <row r="145" spans="1:12" ht="21.75" customHeight="1">
      <c r="A145" s="27" t="s">
        <v>382</v>
      </c>
      <c r="B145" s="133" t="s">
        <v>383</v>
      </c>
      <c r="C145" s="198">
        <v>47538</v>
      </c>
      <c r="D145" s="64">
        <v>47538</v>
      </c>
      <c r="E145" s="49">
        <f t="shared" si="13"/>
        <v>0</v>
      </c>
      <c r="F145" s="49">
        <v>15847</v>
      </c>
      <c r="G145" s="64">
        <v>15847</v>
      </c>
      <c r="H145" s="48">
        <f t="shared" si="14"/>
        <v>0</v>
      </c>
      <c r="I145" s="171"/>
      <c r="J145" s="162"/>
      <c r="K145" s="48"/>
      <c r="L145" s="19">
        <f t="shared" si="12"/>
        <v>15847</v>
      </c>
    </row>
    <row r="146" spans="1:12" ht="24" customHeight="1">
      <c r="A146" s="27" t="s">
        <v>384</v>
      </c>
      <c r="B146" s="133" t="s">
        <v>482</v>
      </c>
      <c r="C146" s="198">
        <v>545</v>
      </c>
      <c r="D146" s="64">
        <v>545</v>
      </c>
      <c r="E146" s="49">
        <f t="shared" si="13"/>
        <v>0</v>
      </c>
      <c r="F146" s="49">
        <f>136+45</f>
        <v>181</v>
      </c>
      <c r="G146" s="64">
        <v>181</v>
      </c>
      <c r="H146" s="48">
        <f t="shared" si="14"/>
        <v>0</v>
      </c>
      <c r="I146" s="171"/>
      <c r="J146" s="162"/>
      <c r="K146" s="48"/>
      <c r="L146" s="19">
        <f aca="true" t="shared" si="16" ref="L146:L177">G146-K146</f>
        <v>181</v>
      </c>
    </row>
    <row r="147" spans="1:12" ht="26.25" customHeight="1">
      <c r="A147" s="27" t="s">
        <v>484</v>
      </c>
      <c r="B147" s="58" t="s">
        <v>250</v>
      </c>
      <c r="C147" s="199">
        <f>SUM(C148:C153)</f>
        <v>44736.4</v>
      </c>
      <c r="D147" s="62">
        <f>SUM(D148:D153)</f>
        <v>44736.4</v>
      </c>
      <c r="E147" s="49">
        <f t="shared" si="13"/>
        <v>0</v>
      </c>
      <c r="F147" s="62">
        <f>SUM(F148:F153)</f>
        <v>21800.4</v>
      </c>
      <c r="G147" s="62">
        <f>SUM(G148:G153)</f>
        <v>21943.4</v>
      </c>
      <c r="H147" s="48">
        <f t="shared" si="14"/>
        <v>143</v>
      </c>
      <c r="I147" s="171"/>
      <c r="J147" s="162"/>
      <c r="K147" s="47">
        <f>SUM(K148:K153)</f>
        <v>7644.6</v>
      </c>
      <c r="L147" s="19">
        <f t="shared" si="16"/>
        <v>14299</v>
      </c>
    </row>
    <row r="148" spans="1:12" ht="28.5" customHeight="1">
      <c r="A148" s="27" t="s">
        <v>483</v>
      </c>
      <c r="B148" s="79" t="s">
        <v>110</v>
      </c>
      <c r="C148" s="198">
        <v>39642</v>
      </c>
      <c r="D148" s="64">
        <v>39642</v>
      </c>
      <c r="E148" s="49">
        <f t="shared" si="13"/>
        <v>0</v>
      </c>
      <c r="F148" s="49">
        <v>19822</v>
      </c>
      <c r="G148" s="64">
        <v>19822</v>
      </c>
      <c r="H148" s="48">
        <f t="shared" si="14"/>
        <v>0</v>
      </c>
      <c r="I148" s="171"/>
      <c r="J148" s="162"/>
      <c r="K148" s="48">
        <v>7553.6</v>
      </c>
      <c r="L148" s="19">
        <f t="shared" si="16"/>
        <v>12268</v>
      </c>
    </row>
    <row r="149" spans="1:12" ht="28.5" customHeight="1">
      <c r="A149" s="27" t="s">
        <v>486</v>
      </c>
      <c r="B149" s="79" t="s">
        <v>485</v>
      </c>
      <c r="C149" s="198">
        <v>558</v>
      </c>
      <c r="D149" s="64">
        <v>558</v>
      </c>
      <c r="E149" s="49">
        <f t="shared" si="13"/>
        <v>0</v>
      </c>
      <c r="F149" s="49">
        <v>187</v>
      </c>
      <c r="G149" s="64">
        <v>187</v>
      </c>
      <c r="H149" s="48">
        <f t="shared" si="14"/>
        <v>0</v>
      </c>
      <c r="I149" s="171"/>
      <c r="J149" s="162"/>
      <c r="K149" s="48">
        <v>91</v>
      </c>
      <c r="L149" s="19">
        <f t="shared" si="16"/>
        <v>96</v>
      </c>
    </row>
    <row r="150" spans="1:12" ht="41.25" customHeight="1">
      <c r="A150" s="27" t="s">
        <v>487</v>
      </c>
      <c r="B150" s="66" t="s">
        <v>127</v>
      </c>
      <c r="C150" s="198">
        <v>1</v>
      </c>
      <c r="D150" s="64">
        <v>1</v>
      </c>
      <c r="E150" s="49">
        <f t="shared" si="13"/>
        <v>0</v>
      </c>
      <c r="F150" s="49">
        <v>1</v>
      </c>
      <c r="G150" s="64">
        <v>144</v>
      </c>
      <c r="H150" s="48">
        <f t="shared" si="14"/>
        <v>143</v>
      </c>
      <c r="I150" s="171"/>
      <c r="J150" s="162"/>
      <c r="K150" s="48"/>
      <c r="L150" s="19">
        <f t="shared" si="16"/>
        <v>144</v>
      </c>
    </row>
    <row r="151" spans="1:12" ht="57" customHeight="1">
      <c r="A151" s="27" t="s">
        <v>488</v>
      </c>
      <c r="B151" s="66" t="s">
        <v>150</v>
      </c>
      <c r="C151" s="198">
        <v>18</v>
      </c>
      <c r="D151" s="64">
        <v>18</v>
      </c>
      <c r="E151" s="49">
        <f t="shared" si="13"/>
        <v>0</v>
      </c>
      <c r="F151" s="49">
        <v>18</v>
      </c>
      <c r="G151" s="64">
        <v>18</v>
      </c>
      <c r="H151" s="48">
        <f t="shared" si="14"/>
        <v>0</v>
      </c>
      <c r="I151" s="171"/>
      <c r="J151" s="162"/>
      <c r="K151" s="48"/>
      <c r="L151" s="19">
        <f t="shared" si="16"/>
        <v>18</v>
      </c>
    </row>
    <row r="152" spans="1:12" ht="51" customHeight="1">
      <c r="A152" s="27" t="s">
        <v>489</v>
      </c>
      <c r="B152" s="138" t="s">
        <v>125</v>
      </c>
      <c r="C152" s="198">
        <v>4449</v>
      </c>
      <c r="D152" s="64">
        <v>4449</v>
      </c>
      <c r="E152" s="49">
        <f t="shared" si="13"/>
        <v>0</v>
      </c>
      <c r="F152" s="49">
        <v>1704</v>
      </c>
      <c r="G152" s="64">
        <v>1704</v>
      </c>
      <c r="H152" s="48">
        <f t="shared" si="14"/>
        <v>0</v>
      </c>
      <c r="I152" s="171"/>
      <c r="J152" s="162"/>
      <c r="K152" s="48"/>
      <c r="L152" s="19">
        <f t="shared" si="16"/>
        <v>1704</v>
      </c>
    </row>
    <row r="153" spans="1:12" ht="41.25" customHeight="1">
      <c r="A153" s="27" t="s">
        <v>490</v>
      </c>
      <c r="B153" s="66" t="s">
        <v>328</v>
      </c>
      <c r="C153" s="198">
        <v>68.4</v>
      </c>
      <c r="D153" s="64">
        <v>68.4</v>
      </c>
      <c r="E153" s="49">
        <f t="shared" si="13"/>
        <v>0</v>
      </c>
      <c r="F153" s="49">
        <v>68.4</v>
      </c>
      <c r="G153" s="64">
        <v>68.4</v>
      </c>
      <c r="H153" s="48">
        <f t="shared" si="14"/>
        <v>0</v>
      </c>
      <c r="I153" s="171"/>
      <c r="J153" s="162"/>
      <c r="K153" s="48"/>
      <c r="L153" s="19">
        <f t="shared" si="16"/>
        <v>68</v>
      </c>
    </row>
    <row r="154" spans="1:12" ht="39" customHeight="1">
      <c r="A154" s="20" t="s">
        <v>243</v>
      </c>
      <c r="B154" s="66" t="s">
        <v>84</v>
      </c>
      <c r="C154" s="198">
        <v>228</v>
      </c>
      <c r="D154" s="64">
        <v>228</v>
      </c>
      <c r="E154" s="49">
        <f t="shared" si="13"/>
        <v>0</v>
      </c>
      <c r="F154" s="49">
        <v>57</v>
      </c>
      <c r="G154" s="64">
        <v>57</v>
      </c>
      <c r="H154" s="48">
        <f t="shared" si="14"/>
        <v>0</v>
      </c>
      <c r="I154" s="171"/>
      <c r="J154" s="162"/>
      <c r="K154" s="48"/>
      <c r="L154" s="19">
        <f t="shared" si="16"/>
        <v>57</v>
      </c>
    </row>
    <row r="155" spans="1:12" ht="38.25" customHeight="1">
      <c r="A155" s="20" t="s">
        <v>491</v>
      </c>
      <c r="B155" s="58" t="s">
        <v>492</v>
      </c>
      <c r="C155" s="198">
        <v>6014</v>
      </c>
      <c r="D155" s="64">
        <v>6014</v>
      </c>
      <c r="E155" s="49">
        <f t="shared" si="13"/>
        <v>0</v>
      </c>
      <c r="F155" s="49">
        <v>2003</v>
      </c>
      <c r="G155" s="64">
        <v>1788.16</v>
      </c>
      <c r="H155" s="48">
        <f t="shared" si="14"/>
        <v>-214.8</v>
      </c>
      <c r="I155" s="171"/>
      <c r="J155" s="162"/>
      <c r="K155" s="48"/>
      <c r="L155" s="19">
        <f t="shared" si="16"/>
        <v>1788</v>
      </c>
    </row>
    <row r="156" spans="1:12" ht="38.25" customHeight="1">
      <c r="A156" s="135" t="s">
        <v>374</v>
      </c>
      <c r="B156" s="157" t="s">
        <v>373</v>
      </c>
      <c r="C156" s="199">
        <f>C157+C158</f>
        <v>18439</v>
      </c>
      <c r="D156" s="62">
        <f>D157+D158</f>
        <v>18439</v>
      </c>
      <c r="E156" s="65">
        <f t="shared" si="13"/>
        <v>0</v>
      </c>
      <c r="F156" s="65">
        <f>F157+F158</f>
        <v>6147</v>
      </c>
      <c r="G156" s="65">
        <f>G157+G158</f>
        <v>6147</v>
      </c>
      <c r="H156" s="48">
        <f t="shared" si="14"/>
        <v>0</v>
      </c>
      <c r="I156" s="171"/>
      <c r="J156" s="162"/>
      <c r="K156" s="106">
        <f>K157+K158</f>
        <v>2426</v>
      </c>
      <c r="L156" s="19">
        <f t="shared" si="16"/>
        <v>3721</v>
      </c>
    </row>
    <row r="157" spans="1:12" ht="27" customHeight="1">
      <c r="A157" s="27" t="s">
        <v>375</v>
      </c>
      <c r="B157" s="45" t="s">
        <v>112</v>
      </c>
      <c r="C157" s="198">
        <v>15744</v>
      </c>
      <c r="D157" s="64">
        <v>15744</v>
      </c>
      <c r="E157" s="49">
        <f t="shared" si="13"/>
        <v>0</v>
      </c>
      <c r="F157" s="49">
        <v>5248</v>
      </c>
      <c r="G157" s="64">
        <v>5248</v>
      </c>
      <c r="H157" s="48">
        <f t="shared" si="14"/>
        <v>0</v>
      </c>
      <c r="I157" s="171"/>
      <c r="J157" s="162"/>
      <c r="K157" s="106">
        <v>2193</v>
      </c>
      <c r="L157" s="19">
        <f t="shared" si="16"/>
        <v>3055</v>
      </c>
    </row>
    <row r="158" spans="1:12" ht="15.75" customHeight="1">
      <c r="A158" s="27" t="s">
        <v>376</v>
      </c>
      <c r="B158" s="45" t="s">
        <v>111</v>
      </c>
      <c r="C158" s="198">
        <v>2695</v>
      </c>
      <c r="D158" s="64">
        <v>2695</v>
      </c>
      <c r="E158" s="49">
        <f t="shared" si="13"/>
        <v>0</v>
      </c>
      <c r="F158" s="49">
        <v>899</v>
      </c>
      <c r="G158" s="64">
        <v>899</v>
      </c>
      <c r="H158" s="48">
        <f t="shared" si="14"/>
        <v>0</v>
      </c>
      <c r="I158" s="171"/>
      <c r="J158" s="162"/>
      <c r="K158" s="106">
        <v>233</v>
      </c>
      <c r="L158" s="19">
        <f t="shared" si="16"/>
        <v>666</v>
      </c>
    </row>
    <row r="159" spans="1:12" ht="21.75" customHeight="1">
      <c r="A159" s="135" t="s">
        <v>329</v>
      </c>
      <c r="B159" s="152" t="s">
        <v>108</v>
      </c>
      <c r="C159" s="153">
        <f>C160+C165+C166+C168+C169+C170+C171+C172+C173+C174+C175</f>
        <v>257253</v>
      </c>
      <c r="D159" s="153">
        <f>D160+D165+D166+D168+D169+D170+D171+D172+D173+D174+D175</f>
        <v>257253</v>
      </c>
      <c r="E159" s="153">
        <f>E160+E165+E166+E168+E169+E170+E171+E172+E173+E174+E175</f>
        <v>0</v>
      </c>
      <c r="F159" s="153">
        <f>F160+F165+F166+F168+F169+F170+F171+F172+F173+F174+F175</f>
        <v>121115.4</v>
      </c>
      <c r="G159" s="153">
        <f>G160+G165+G166+G168+G169+G170+G171+G172+G173+G174+G175</f>
        <v>121011.1</v>
      </c>
      <c r="H159" s="22">
        <f t="shared" si="14"/>
        <v>-104.3</v>
      </c>
      <c r="I159" s="172"/>
      <c r="J159" s="163"/>
      <c r="K159" s="113">
        <f>K160+K166+K168+K169+K170</f>
        <v>68402.3</v>
      </c>
      <c r="L159" s="18">
        <f t="shared" si="16"/>
        <v>52609</v>
      </c>
    </row>
    <row r="160" spans="1:12" ht="24" customHeight="1">
      <c r="A160" s="135" t="s">
        <v>329</v>
      </c>
      <c r="B160" s="75" t="s">
        <v>114</v>
      </c>
      <c r="C160" s="76">
        <f>SUM(C162:C164)</f>
        <v>180142</v>
      </c>
      <c r="D160" s="76">
        <f>SUM(D162:D164)</f>
        <v>180142</v>
      </c>
      <c r="E160" s="65">
        <f>D160-C160</f>
        <v>0</v>
      </c>
      <c r="F160" s="77">
        <f>SUM(F162:F164)</f>
        <v>79338.1</v>
      </c>
      <c r="G160" s="78">
        <f>SUM(G162:G164)</f>
        <v>79338.1</v>
      </c>
      <c r="H160" s="48">
        <f t="shared" si="14"/>
        <v>0</v>
      </c>
      <c r="I160" s="172">
        <f>G160/F160</f>
        <v>1</v>
      </c>
      <c r="J160" s="163">
        <f>G160/C160</f>
        <v>0.44</v>
      </c>
      <c r="K160" s="112">
        <f>K162+K163+K164</f>
        <v>36880.3</v>
      </c>
      <c r="L160" s="19">
        <f t="shared" si="16"/>
        <v>42458</v>
      </c>
    </row>
    <row r="161" spans="1:12" ht="12" customHeight="1">
      <c r="A161" s="27"/>
      <c r="B161" s="79" t="s">
        <v>115</v>
      </c>
      <c r="C161" s="69"/>
      <c r="D161" s="69"/>
      <c r="E161" s="49"/>
      <c r="F161" s="49"/>
      <c r="G161" s="70"/>
      <c r="H161" s="48">
        <f t="shared" si="14"/>
        <v>0</v>
      </c>
      <c r="I161" s="172"/>
      <c r="J161" s="163"/>
      <c r="K161" s="112"/>
      <c r="L161" s="19">
        <f t="shared" si="16"/>
        <v>0</v>
      </c>
    </row>
    <row r="162" spans="1:12" ht="15" customHeight="1">
      <c r="A162" s="27" t="s">
        <v>330</v>
      </c>
      <c r="B162" s="45" t="s">
        <v>116</v>
      </c>
      <c r="C162" s="69">
        <v>167397.1</v>
      </c>
      <c r="D162" s="69">
        <v>167397.1</v>
      </c>
      <c r="E162" s="49">
        <f aca="true" t="shared" si="17" ref="E162:E184">D162-C162</f>
        <v>0</v>
      </c>
      <c r="F162" s="49">
        <v>75565.3</v>
      </c>
      <c r="G162" s="70">
        <v>75565.3</v>
      </c>
      <c r="H162" s="48">
        <f t="shared" si="14"/>
        <v>0</v>
      </c>
      <c r="I162" s="172">
        <f>G162/F162</f>
        <v>1</v>
      </c>
      <c r="J162" s="163">
        <f>G162/C162</f>
        <v>0.45</v>
      </c>
      <c r="K162" s="112">
        <v>34784.7</v>
      </c>
      <c r="L162" s="19">
        <f t="shared" si="16"/>
        <v>40781</v>
      </c>
    </row>
    <row r="163" spans="1:12" ht="14.25" customHeight="1">
      <c r="A163" s="27" t="s">
        <v>331</v>
      </c>
      <c r="B163" s="45" t="s">
        <v>117</v>
      </c>
      <c r="C163" s="69">
        <f>1357+111.6</f>
        <v>1468.6</v>
      </c>
      <c r="D163" s="69">
        <f>1357+111.6</f>
        <v>1468.6</v>
      </c>
      <c r="E163" s="49">
        <f t="shared" si="17"/>
        <v>0</v>
      </c>
      <c r="F163" s="49">
        <f>G163</f>
        <v>611</v>
      </c>
      <c r="G163" s="70">
        <v>611</v>
      </c>
      <c r="H163" s="48">
        <f t="shared" si="14"/>
        <v>0</v>
      </c>
      <c r="I163" s="172">
        <f>G163/F163</f>
        <v>1</v>
      </c>
      <c r="J163" s="163">
        <f>G163/C163</f>
        <v>0.42</v>
      </c>
      <c r="K163" s="112">
        <v>353.7</v>
      </c>
      <c r="L163" s="19">
        <f t="shared" si="16"/>
        <v>257</v>
      </c>
    </row>
    <row r="164" spans="1:12" ht="15" customHeight="1">
      <c r="A164" s="27" t="s">
        <v>332</v>
      </c>
      <c r="B164" s="45" t="s">
        <v>118</v>
      </c>
      <c r="C164" s="69">
        <f>11387.9-111.6</f>
        <v>11276.3</v>
      </c>
      <c r="D164" s="69">
        <f>11387.9-111.6</f>
        <v>11276.3</v>
      </c>
      <c r="E164" s="49">
        <f t="shared" si="17"/>
        <v>0</v>
      </c>
      <c r="F164" s="49">
        <f>G164</f>
        <v>3161.8</v>
      </c>
      <c r="G164" s="70">
        <v>3161.8</v>
      </c>
      <c r="H164" s="48">
        <f aca="true" t="shared" si="18" ref="H164:H195">G164-F164</f>
        <v>0</v>
      </c>
      <c r="I164" s="172">
        <f>G164/F164</f>
        <v>1</v>
      </c>
      <c r="J164" s="163">
        <f>G164/C164</f>
        <v>0.28</v>
      </c>
      <c r="K164" s="112">
        <v>1741.9</v>
      </c>
      <c r="L164" s="19">
        <f t="shared" si="16"/>
        <v>1420</v>
      </c>
    </row>
    <row r="165" spans="1:12" ht="30.75" customHeight="1">
      <c r="A165" s="27" t="s">
        <v>361</v>
      </c>
      <c r="B165" s="79" t="s">
        <v>362</v>
      </c>
      <c r="C165" s="69">
        <v>283</v>
      </c>
      <c r="D165" s="69">
        <v>283</v>
      </c>
      <c r="E165" s="49">
        <f t="shared" si="17"/>
        <v>0</v>
      </c>
      <c r="F165" s="49">
        <v>129</v>
      </c>
      <c r="G165" s="70">
        <v>129</v>
      </c>
      <c r="H165" s="48">
        <f t="shared" si="18"/>
        <v>0</v>
      </c>
      <c r="I165" s="172">
        <f>G165/F165</f>
        <v>1</v>
      </c>
      <c r="J165" s="163">
        <f>G165/C165</f>
        <v>0.46</v>
      </c>
      <c r="K165" s="112"/>
      <c r="L165" s="19">
        <f t="shared" si="16"/>
        <v>129</v>
      </c>
    </row>
    <row r="166" spans="1:12" ht="33" customHeight="1">
      <c r="A166" s="27" t="s">
        <v>333</v>
      </c>
      <c r="B166" s="79" t="s">
        <v>120</v>
      </c>
      <c r="C166" s="69">
        <v>33030</v>
      </c>
      <c r="D166" s="69">
        <v>33030</v>
      </c>
      <c r="E166" s="49">
        <f t="shared" si="17"/>
        <v>0</v>
      </c>
      <c r="F166" s="49">
        <v>22020</v>
      </c>
      <c r="G166" s="70">
        <v>22020</v>
      </c>
      <c r="H166" s="48">
        <f t="shared" si="18"/>
        <v>0</v>
      </c>
      <c r="I166" s="172">
        <f>G166/F166</f>
        <v>1</v>
      </c>
      <c r="J166" s="163">
        <f>G166/C166</f>
        <v>0.67</v>
      </c>
      <c r="K166" s="112">
        <v>17541</v>
      </c>
      <c r="L166" s="19">
        <f t="shared" si="16"/>
        <v>4479</v>
      </c>
    </row>
    <row r="167" spans="1:12" ht="32.25" customHeight="1" hidden="1">
      <c r="A167" s="27"/>
      <c r="B167" s="79" t="s">
        <v>122</v>
      </c>
      <c r="C167" s="69"/>
      <c r="D167" s="69"/>
      <c r="E167" s="49">
        <f t="shared" si="17"/>
        <v>0</v>
      </c>
      <c r="F167" s="49">
        <f>G167</f>
        <v>0</v>
      </c>
      <c r="G167" s="70"/>
      <c r="H167" s="48">
        <f t="shared" si="18"/>
        <v>0</v>
      </c>
      <c r="I167" s="172"/>
      <c r="J167" s="163"/>
      <c r="K167" s="112"/>
      <c r="L167" s="19">
        <f t="shared" si="16"/>
        <v>0</v>
      </c>
    </row>
    <row r="168" spans="1:12" ht="24" customHeight="1" hidden="1">
      <c r="A168" s="27" t="s">
        <v>334</v>
      </c>
      <c r="B168" s="79" t="s">
        <v>124</v>
      </c>
      <c r="C168" s="69"/>
      <c r="D168" s="69"/>
      <c r="E168" s="49">
        <f t="shared" si="17"/>
        <v>0</v>
      </c>
      <c r="F168" s="49">
        <f>G168</f>
        <v>0</v>
      </c>
      <c r="G168" s="70"/>
      <c r="H168" s="48">
        <f t="shared" si="18"/>
        <v>0</v>
      </c>
      <c r="I168" s="172"/>
      <c r="J168" s="163"/>
      <c r="K168" s="112"/>
      <c r="L168" s="19">
        <f t="shared" si="16"/>
        <v>0</v>
      </c>
    </row>
    <row r="169" spans="1:12" ht="24" customHeight="1">
      <c r="A169" s="27" t="s">
        <v>335</v>
      </c>
      <c r="B169" s="79" t="s">
        <v>336</v>
      </c>
      <c r="C169" s="69"/>
      <c r="D169" s="69"/>
      <c r="E169" s="49">
        <f t="shared" si="17"/>
        <v>0</v>
      </c>
      <c r="F169" s="49">
        <f>G169</f>
        <v>0</v>
      </c>
      <c r="G169" s="70"/>
      <c r="H169" s="48">
        <f t="shared" si="18"/>
        <v>0</v>
      </c>
      <c r="I169" s="172"/>
      <c r="J169" s="163"/>
      <c r="K169" s="112">
        <v>13560</v>
      </c>
      <c r="L169" s="19">
        <f t="shared" si="16"/>
        <v>-13560</v>
      </c>
    </row>
    <row r="170" spans="1:12" ht="34.5" customHeight="1">
      <c r="A170" s="27" t="s">
        <v>346</v>
      </c>
      <c r="B170" s="79" t="s">
        <v>493</v>
      </c>
      <c r="C170" s="69">
        <v>768</v>
      </c>
      <c r="D170" s="69">
        <v>768</v>
      </c>
      <c r="E170" s="49">
        <f t="shared" si="17"/>
        <v>0</v>
      </c>
      <c r="F170" s="49">
        <v>384.3</v>
      </c>
      <c r="G170" s="70">
        <v>384</v>
      </c>
      <c r="H170" s="48">
        <f t="shared" si="18"/>
        <v>-0.3</v>
      </c>
      <c r="I170" s="172">
        <f>G170/F170</f>
        <v>1</v>
      </c>
      <c r="J170" s="163">
        <f>G170/C170</f>
        <v>0.5</v>
      </c>
      <c r="K170" s="112">
        <v>421</v>
      </c>
      <c r="L170" s="19">
        <f t="shared" si="16"/>
        <v>-37</v>
      </c>
    </row>
    <row r="171" spans="1:12" ht="30" customHeight="1">
      <c r="A171" s="27" t="s">
        <v>348</v>
      </c>
      <c r="B171" s="79" t="s">
        <v>349</v>
      </c>
      <c r="C171" s="69">
        <v>31179</v>
      </c>
      <c r="D171" s="69">
        <v>31179</v>
      </c>
      <c r="E171" s="49">
        <f t="shared" si="17"/>
        <v>0</v>
      </c>
      <c r="F171" s="49">
        <f>G171</f>
        <v>10393</v>
      </c>
      <c r="G171" s="70">
        <v>10393</v>
      </c>
      <c r="H171" s="48">
        <f t="shared" si="18"/>
        <v>0</v>
      </c>
      <c r="I171" s="172">
        <f>G171/F171</f>
        <v>1</v>
      </c>
      <c r="J171" s="163">
        <f>G171/C171</f>
        <v>0.33</v>
      </c>
      <c r="K171" s="110"/>
      <c r="L171" s="19">
        <f t="shared" si="16"/>
        <v>10393</v>
      </c>
    </row>
    <row r="172" spans="1:12" ht="33.75" customHeight="1">
      <c r="A172" s="27" t="s">
        <v>244</v>
      </c>
      <c r="B172" s="79" t="s">
        <v>496</v>
      </c>
      <c r="C172" s="69">
        <v>10000</v>
      </c>
      <c r="D172" s="69">
        <v>10000</v>
      </c>
      <c r="E172" s="49">
        <f t="shared" si="17"/>
        <v>0</v>
      </c>
      <c r="F172" s="49">
        <v>7000</v>
      </c>
      <c r="G172" s="70">
        <v>7000</v>
      </c>
      <c r="H172" s="48">
        <f t="shared" si="18"/>
        <v>0</v>
      </c>
      <c r="I172" s="172"/>
      <c r="J172" s="163"/>
      <c r="K172" s="110"/>
      <c r="L172" s="19">
        <f t="shared" si="16"/>
        <v>7000</v>
      </c>
    </row>
    <row r="173" spans="1:12" ht="29.25" customHeight="1">
      <c r="A173" s="27" t="s">
        <v>245</v>
      </c>
      <c r="B173" s="79" t="s">
        <v>498</v>
      </c>
      <c r="C173" s="69">
        <v>490</v>
      </c>
      <c r="D173" s="69">
        <v>490</v>
      </c>
      <c r="E173" s="49">
        <f t="shared" si="17"/>
        <v>0</v>
      </c>
      <c r="F173" s="49">
        <v>490</v>
      </c>
      <c r="G173" s="70">
        <v>490</v>
      </c>
      <c r="H173" s="48">
        <f t="shared" si="18"/>
        <v>0</v>
      </c>
      <c r="I173" s="172"/>
      <c r="J173" s="163"/>
      <c r="K173" s="110"/>
      <c r="L173" s="19">
        <f t="shared" si="16"/>
        <v>490</v>
      </c>
    </row>
    <row r="174" spans="1:12" ht="31.5" customHeight="1">
      <c r="A174" s="27" t="s">
        <v>246</v>
      </c>
      <c r="B174" s="79" t="s">
        <v>499</v>
      </c>
      <c r="C174" s="69">
        <v>1257</v>
      </c>
      <c r="D174" s="69">
        <v>1257</v>
      </c>
      <c r="E174" s="49">
        <f t="shared" si="17"/>
        <v>0</v>
      </c>
      <c r="F174" s="49">
        <f>G174</f>
        <v>1257</v>
      </c>
      <c r="G174" s="70">
        <v>1257</v>
      </c>
      <c r="H174" s="48">
        <f t="shared" si="18"/>
        <v>0</v>
      </c>
      <c r="I174" s="172"/>
      <c r="J174" s="163"/>
      <c r="K174" s="110"/>
      <c r="L174" s="19">
        <f t="shared" si="16"/>
        <v>1257</v>
      </c>
    </row>
    <row r="175" spans="1:12" ht="31.5" customHeight="1">
      <c r="A175" s="27" t="s">
        <v>531</v>
      </c>
      <c r="B175" s="66" t="s">
        <v>530</v>
      </c>
      <c r="C175" s="72">
        <v>104</v>
      </c>
      <c r="D175" s="72">
        <v>104</v>
      </c>
      <c r="E175" s="49">
        <f t="shared" si="17"/>
        <v>0</v>
      </c>
      <c r="F175" s="49">
        <v>104</v>
      </c>
      <c r="G175" s="70">
        <v>0</v>
      </c>
      <c r="H175" s="48">
        <f t="shared" si="18"/>
        <v>-104</v>
      </c>
      <c r="I175" s="172"/>
      <c r="J175" s="163"/>
      <c r="K175" s="110"/>
      <c r="L175" s="19">
        <f t="shared" si="16"/>
        <v>0</v>
      </c>
    </row>
    <row r="176" spans="1:12" ht="16.5" customHeight="1">
      <c r="A176" s="27" t="s">
        <v>186</v>
      </c>
      <c r="B176" s="154" t="s">
        <v>371</v>
      </c>
      <c r="C176" s="155">
        <f>C177+C182+C183</f>
        <v>19863</v>
      </c>
      <c r="D176" s="155">
        <f>D177+D182+D183</f>
        <v>19863</v>
      </c>
      <c r="E176" s="13">
        <f t="shared" si="17"/>
        <v>0</v>
      </c>
      <c r="F176" s="155">
        <f>F177+F182+F183</f>
        <v>10182</v>
      </c>
      <c r="G176" s="182">
        <f>G177+G182+G183</f>
        <v>9682</v>
      </c>
      <c r="H176" s="48">
        <f t="shared" si="18"/>
        <v>-500</v>
      </c>
      <c r="I176" s="172"/>
      <c r="J176" s="163"/>
      <c r="K176" s="71"/>
      <c r="L176" s="19">
        <f t="shared" si="16"/>
        <v>9682</v>
      </c>
    </row>
    <row r="177" spans="1:12" ht="29.25" customHeight="1">
      <c r="A177" s="27" t="s">
        <v>364</v>
      </c>
      <c r="B177" s="66" t="s">
        <v>363</v>
      </c>
      <c r="C177" s="72">
        <v>500</v>
      </c>
      <c r="D177" s="72">
        <v>500</v>
      </c>
      <c r="E177" s="49">
        <f t="shared" si="17"/>
        <v>0</v>
      </c>
      <c r="F177" s="49">
        <v>500</v>
      </c>
      <c r="G177" s="70">
        <v>0</v>
      </c>
      <c r="H177" s="48">
        <f t="shared" si="18"/>
        <v>-500</v>
      </c>
      <c r="I177" s="172"/>
      <c r="J177" s="163"/>
      <c r="K177" s="71"/>
      <c r="L177" s="19">
        <f t="shared" si="16"/>
        <v>0</v>
      </c>
    </row>
    <row r="178" spans="1:12" ht="48.75" customHeight="1" hidden="1">
      <c r="A178" s="27" t="s">
        <v>151</v>
      </c>
      <c r="B178" s="66" t="s">
        <v>152</v>
      </c>
      <c r="C178" s="72"/>
      <c r="D178" s="72"/>
      <c r="E178" s="49">
        <f t="shared" si="17"/>
        <v>0</v>
      </c>
      <c r="F178" s="49">
        <f>G178</f>
        <v>0</v>
      </c>
      <c r="G178" s="70"/>
      <c r="H178" s="48">
        <f t="shared" si="18"/>
        <v>0</v>
      </c>
      <c r="I178" s="172"/>
      <c r="J178" s="163"/>
      <c r="K178" s="71"/>
      <c r="L178" s="19">
        <f aca="true" t="shared" si="19" ref="L178:L204">G178-K178</f>
        <v>0</v>
      </c>
    </row>
    <row r="179" spans="1:12" ht="24" customHeight="1" hidden="1">
      <c r="A179" s="27" t="s">
        <v>153</v>
      </c>
      <c r="B179" s="66" t="s">
        <v>180</v>
      </c>
      <c r="C179" s="72"/>
      <c r="D179" s="72"/>
      <c r="E179" s="49">
        <f t="shared" si="17"/>
        <v>0</v>
      </c>
      <c r="F179" s="49">
        <f>G179</f>
        <v>0</v>
      </c>
      <c r="G179" s="70"/>
      <c r="H179" s="48">
        <f t="shared" si="18"/>
        <v>0</v>
      </c>
      <c r="I179" s="172"/>
      <c r="J179" s="163"/>
      <c r="K179" s="71"/>
      <c r="L179" s="19">
        <f t="shared" si="19"/>
        <v>0</v>
      </c>
    </row>
    <row r="180" spans="1:12" ht="24" customHeight="1" hidden="1">
      <c r="A180" s="27" t="s">
        <v>183</v>
      </c>
      <c r="B180" s="66" t="s">
        <v>184</v>
      </c>
      <c r="C180" s="72"/>
      <c r="D180" s="72"/>
      <c r="E180" s="49">
        <f t="shared" si="17"/>
        <v>0</v>
      </c>
      <c r="F180" s="49">
        <f>G180</f>
        <v>0</v>
      </c>
      <c r="G180" s="70"/>
      <c r="H180" s="48">
        <f t="shared" si="18"/>
        <v>0</v>
      </c>
      <c r="I180" s="172"/>
      <c r="J180" s="163"/>
      <c r="K180" s="71"/>
      <c r="L180" s="19">
        <f t="shared" si="19"/>
        <v>0</v>
      </c>
    </row>
    <row r="181" spans="1:12" ht="39" customHeight="1" hidden="1">
      <c r="A181" s="27" t="s">
        <v>185</v>
      </c>
      <c r="B181" s="66" t="s">
        <v>107</v>
      </c>
      <c r="C181" s="77">
        <v>0</v>
      </c>
      <c r="D181" s="77">
        <v>0</v>
      </c>
      <c r="E181" s="49">
        <f t="shared" si="17"/>
        <v>0</v>
      </c>
      <c r="F181" s="49">
        <f>G181</f>
        <v>0</v>
      </c>
      <c r="G181" s="70">
        <v>0</v>
      </c>
      <c r="H181" s="48">
        <f t="shared" si="18"/>
        <v>0</v>
      </c>
      <c r="I181" s="172"/>
      <c r="J181" s="163"/>
      <c r="K181" s="71"/>
      <c r="L181" s="19">
        <f t="shared" si="19"/>
        <v>0</v>
      </c>
    </row>
    <row r="182" spans="1:12" ht="39" customHeight="1" hidden="1">
      <c r="A182" s="81" t="s">
        <v>249</v>
      </c>
      <c r="B182" s="66"/>
      <c r="C182" s="72">
        <v>0</v>
      </c>
      <c r="D182" s="72">
        <v>0</v>
      </c>
      <c r="E182" s="49">
        <f t="shared" si="17"/>
        <v>0</v>
      </c>
      <c r="F182" s="49">
        <v>0</v>
      </c>
      <c r="G182" s="70">
        <v>0</v>
      </c>
      <c r="H182" s="48">
        <f t="shared" si="18"/>
        <v>0</v>
      </c>
      <c r="I182" s="172"/>
      <c r="J182" s="163"/>
      <c r="K182" s="71"/>
      <c r="L182" s="19">
        <f t="shared" si="19"/>
        <v>0</v>
      </c>
    </row>
    <row r="183" spans="1:12" ht="20.25" customHeight="1">
      <c r="A183" s="81" t="s">
        <v>247</v>
      </c>
      <c r="B183" s="66" t="s">
        <v>195</v>
      </c>
      <c r="C183" s="72">
        <v>19363</v>
      </c>
      <c r="D183" s="72">
        <v>19363</v>
      </c>
      <c r="E183" s="49">
        <f t="shared" si="17"/>
        <v>0</v>
      </c>
      <c r="F183" s="49">
        <v>9682</v>
      </c>
      <c r="G183" s="70">
        <v>9682</v>
      </c>
      <c r="H183" s="48">
        <f t="shared" si="18"/>
        <v>0</v>
      </c>
      <c r="I183" s="172">
        <f>G183/F183</f>
        <v>1</v>
      </c>
      <c r="J183" s="163">
        <f>G183/C183</f>
        <v>0.5</v>
      </c>
      <c r="K183" s="71"/>
      <c r="L183" s="19">
        <f t="shared" si="19"/>
        <v>9682</v>
      </c>
    </row>
    <row r="184" spans="1:12" ht="34.5" customHeight="1" hidden="1">
      <c r="A184" s="81" t="s">
        <v>248</v>
      </c>
      <c r="B184" s="66" t="s">
        <v>363</v>
      </c>
      <c r="C184" s="72"/>
      <c r="D184" s="72"/>
      <c r="E184" s="49">
        <f t="shared" si="17"/>
        <v>0</v>
      </c>
      <c r="F184" s="49"/>
      <c r="G184" s="70"/>
      <c r="H184" s="48">
        <f t="shared" si="18"/>
        <v>0</v>
      </c>
      <c r="I184" s="172"/>
      <c r="J184" s="163"/>
      <c r="K184" s="71"/>
      <c r="L184" s="19">
        <f t="shared" si="19"/>
        <v>0</v>
      </c>
    </row>
    <row r="185" spans="1:12" ht="26.25" customHeight="1">
      <c r="A185" s="20" t="s">
        <v>202</v>
      </c>
      <c r="B185" s="51" t="s">
        <v>203</v>
      </c>
      <c r="C185" s="82">
        <f>C186+C192</f>
        <v>105594.1</v>
      </c>
      <c r="D185" s="82"/>
      <c r="E185" s="82"/>
      <c r="F185" s="82">
        <f>F186+F192</f>
        <v>31538.2</v>
      </c>
      <c r="G185" s="82">
        <f>G186+G192</f>
        <v>24375.81</v>
      </c>
      <c r="H185" s="22">
        <f t="shared" si="18"/>
        <v>-7162.4</v>
      </c>
      <c r="I185" s="170">
        <f>G185/F185</f>
        <v>0.773</v>
      </c>
      <c r="J185" s="161">
        <f>G185/C185</f>
        <v>0.231</v>
      </c>
      <c r="K185" s="83">
        <f>K186+K192</f>
        <v>14499.9</v>
      </c>
      <c r="L185" s="18">
        <f t="shared" si="19"/>
        <v>9876</v>
      </c>
    </row>
    <row r="186" spans="1:12" ht="13.5" customHeight="1">
      <c r="A186" s="27" t="s">
        <v>204</v>
      </c>
      <c r="B186" s="45" t="s">
        <v>205</v>
      </c>
      <c r="C186" s="76">
        <f>C188+C191</f>
        <v>98073.9</v>
      </c>
      <c r="D186" s="76"/>
      <c r="E186" s="76"/>
      <c r="F186" s="76">
        <f>F188+F191</f>
        <v>29837.7</v>
      </c>
      <c r="G186" s="77">
        <f>G188+G191</f>
        <v>23524.68</v>
      </c>
      <c r="H186" s="48">
        <f t="shared" si="18"/>
        <v>-6313</v>
      </c>
      <c r="I186" s="171">
        <f>G186/F186</f>
        <v>0.788</v>
      </c>
      <c r="J186" s="162">
        <f>G186/C186</f>
        <v>0.24</v>
      </c>
      <c r="K186" s="84">
        <f>K188+K191</f>
        <v>12405.5</v>
      </c>
      <c r="L186" s="19">
        <f t="shared" si="19"/>
        <v>11119</v>
      </c>
    </row>
    <row r="187" spans="1:12" ht="13.5" customHeight="1" hidden="1">
      <c r="A187" s="139"/>
      <c r="B187" s="45"/>
      <c r="C187" s="76"/>
      <c r="D187" s="76"/>
      <c r="E187" s="76"/>
      <c r="F187" s="76"/>
      <c r="G187" s="77"/>
      <c r="H187" s="48">
        <f t="shared" si="18"/>
        <v>0</v>
      </c>
      <c r="I187" s="171"/>
      <c r="J187" s="162"/>
      <c r="K187" s="83"/>
      <c r="L187" s="19">
        <f t="shared" si="19"/>
        <v>0</v>
      </c>
    </row>
    <row r="188" spans="1:12" ht="33" customHeight="1">
      <c r="A188" s="81" t="s">
        <v>206</v>
      </c>
      <c r="B188" s="66" t="s">
        <v>207</v>
      </c>
      <c r="C188" s="76">
        <f>C189+C190</f>
        <v>97995.9</v>
      </c>
      <c r="D188" s="76"/>
      <c r="E188" s="76"/>
      <c r="F188" s="77">
        <f>SUM(F189:F190)</f>
        <v>29809.1</v>
      </c>
      <c r="G188" s="77">
        <f>SUM(G189:G190)</f>
        <v>23498.01</v>
      </c>
      <c r="H188" s="47">
        <f t="shared" si="18"/>
        <v>-6311.1</v>
      </c>
      <c r="I188" s="171">
        <f>G188/F188</f>
        <v>0.788</v>
      </c>
      <c r="J188" s="162">
        <f>G188/C188</f>
        <v>0.24</v>
      </c>
      <c r="K188" s="86">
        <f>K189+K190</f>
        <v>12405.5</v>
      </c>
      <c r="L188" s="19">
        <f t="shared" si="19"/>
        <v>11093</v>
      </c>
    </row>
    <row r="189" spans="1:12" ht="16.5" customHeight="1">
      <c r="A189" s="81" t="s">
        <v>208</v>
      </c>
      <c r="B189" s="66" t="s">
        <v>209</v>
      </c>
      <c r="C189" s="69">
        <v>12470.6</v>
      </c>
      <c r="D189" s="69"/>
      <c r="E189" s="69"/>
      <c r="F189" s="69">
        <v>202</v>
      </c>
      <c r="G189" s="72">
        <v>13.96</v>
      </c>
      <c r="H189" s="48">
        <f t="shared" si="18"/>
        <v>-188</v>
      </c>
      <c r="I189" s="171"/>
      <c r="J189" s="162">
        <f>G189/C189</f>
        <v>0.001</v>
      </c>
      <c r="K189" s="86"/>
      <c r="L189" s="19">
        <f t="shared" si="19"/>
        <v>14</v>
      </c>
    </row>
    <row r="190" spans="1:12" ht="18" customHeight="1">
      <c r="A190" s="81" t="s">
        <v>210</v>
      </c>
      <c r="B190" s="66" t="s">
        <v>211</v>
      </c>
      <c r="C190" s="69">
        <v>85525.3</v>
      </c>
      <c r="D190" s="69"/>
      <c r="E190" s="69"/>
      <c r="F190" s="69">
        <v>29607.1</v>
      </c>
      <c r="G190" s="72">
        <v>23484.05</v>
      </c>
      <c r="H190" s="48">
        <f t="shared" si="18"/>
        <v>-6123.1</v>
      </c>
      <c r="I190" s="171">
        <f>G190/F190</f>
        <v>0.793</v>
      </c>
      <c r="J190" s="162">
        <f>G190/C190</f>
        <v>0.275</v>
      </c>
      <c r="K190" s="86">
        <v>12405.5</v>
      </c>
      <c r="L190" s="19">
        <f t="shared" si="19"/>
        <v>11079</v>
      </c>
    </row>
    <row r="191" spans="1:12" ht="24.75" customHeight="1">
      <c r="A191" s="105" t="s">
        <v>212</v>
      </c>
      <c r="B191" s="79" t="s">
        <v>213</v>
      </c>
      <c r="C191" s="69">
        <v>78</v>
      </c>
      <c r="D191" s="69"/>
      <c r="E191" s="69"/>
      <c r="F191" s="69">
        <v>28.6</v>
      </c>
      <c r="G191" s="72">
        <v>26.67</v>
      </c>
      <c r="H191" s="48">
        <f t="shared" si="18"/>
        <v>-1.9</v>
      </c>
      <c r="I191" s="171">
        <f>G191/F191</f>
        <v>0.933</v>
      </c>
      <c r="J191" s="162"/>
      <c r="K191" s="86"/>
      <c r="L191" s="19">
        <f t="shared" si="19"/>
        <v>27</v>
      </c>
    </row>
    <row r="192" spans="1:12" ht="24.75" customHeight="1">
      <c r="A192" s="27" t="s">
        <v>214</v>
      </c>
      <c r="B192" s="45" t="s">
        <v>215</v>
      </c>
      <c r="C192" s="77">
        <f>C194+C195</f>
        <v>7520.2</v>
      </c>
      <c r="D192" s="77"/>
      <c r="E192" s="77"/>
      <c r="F192" s="77">
        <f>F193+F195</f>
        <v>1700.5</v>
      </c>
      <c r="G192" s="77">
        <f>G194+G195</f>
        <v>851.13</v>
      </c>
      <c r="H192" s="48">
        <f t="shared" si="18"/>
        <v>-849.4</v>
      </c>
      <c r="I192" s="171">
        <f>G192/F192</f>
        <v>0.501</v>
      </c>
      <c r="J192" s="162">
        <f>G192/C192</f>
        <v>0.113</v>
      </c>
      <c r="K192" s="84">
        <f>K193+K195</f>
        <v>2094.4</v>
      </c>
      <c r="L192" s="19">
        <f t="shared" si="19"/>
        <v>-1243</v>
      </c>
    </row>
    <row r="193" spans="1:12" ht="33.75" customHeight="1">
      <c r="A193" s="105" t="s">
        <v>216</v>
      </c>
      <c r="B193" s="79" t="s">
        <v>220</v>
      </c>
      <c r="C193" s="69"/>
      <c r="D193" s="69"/>
      <c r="E193" s="69"/>
      <c r="F193" s="69"/>
      <c r="G193" s="72"/>
      <c r="H193" s="48">
        <f t="shared" si="18"/>
        <v>0</v>
      </c>
      <c r="I193" s="171"/>
      <c r="J193" s="162"/>
      <c r="K193" s="86">
        <v>499.9</v>
      </c>
      <c r="L193" s="19">
        <f t="shared" si="19"/>
        <v>-500</v>
      </c>
    </row>
    <row r="194" spans="1:12" ht="30" customHeight="1">
      <c r="A194" s="81" t="s">
        <v>221</v>
      </c>
      <c r="B194" s="66" t="s">
        <v>222</v>
      </c>
      <c r="C194" s="69"/>
      <c r="D194" s="69"/>
      <c r="E194" s="69"/>
      <c r="F194" s="72">
        <f>F195+F196+F197</f>
        <v>3401</v>
      </c>
      <c r="G194" s="72">
        <f>G195+G196+G197</f>
        <v>851.13</v>
      </c>
      <c r="H194" s="48">
        <f t="shared" si="18"/>
        <v>-2549.9</v>
      </c>
      <c r="I194" s="171"/>
      <c r="J194" s="162"/>
      <c r="K194" s="86"/>
      <c r="L194" s="19">
        <f t="shared" si="19"/>
        <v>851</v>
      </c>
    </row>
    <row r="195" spans="1:12" ht="33.75" customHeight="1">
      <c r="A195" s="81" t="s">
        <v>223</v>
      </c>
      <c r="B195" s="66" t="s">
        <v>224</v>
      </c>
      <c r="C195" s="72">
        <f>C196+C197</f>
        <v>7520.2</v>
      </c>
      <c r="D195" s="72"/>
      <c r="E195" s="72"/>
      <c r="F195" s="72">
        <f>F196+F197</f>
        <v>1700.5</v>
      </c>
      <c r="G195" s="72"/>
      <c r="H195" s="48">
        <f t="shared" si="18"/>
        <v>-1700.5</v>
      </c>
      <c r="I195" s="173">
        <f>G195/F195</f>
        <v>0</v>
      </c>
      <c r="J195" s="164">
        <f aca="true" t="shared" si="20" ref="J195:J200">G195/C195</f>
        <v>0</v>
      </c>
      <c r="K195" s="86">
        <f>K197</f>
        <v>1594.5</v>
      </c>
      <c r="L195" s="19">
        <f t="shared" si="19"/>
        <v>-1595</v>
      </c>
    </row>
    <row r="196" spans="1:12" ht="15" customHeight="1">
      <c r="A196" s="81" t="s">
        <v>225</v>
      </c>
      <c r="B196" s="66" t="s">
        <v>226</v>
      </c>
      <c r="C196" s="72">
        <v>2992.1</v>
      </c>
      <c r="D196" s="72"/>
      <c r="E196" s="72"/>
      <c r="F196" s="72"/>
      <c r="G196" s="72"/>
      <c r="H196" s="48">
        <f aca="true" t="shared" si="21" ref="H196:H202">G196-F196</f>
        <v>0</v>
      </c>
      <c r="I196" s="173"/>
      <c r="J196" s="164">
        <f t="shared" si="20"/>
        <v>0</v>
      </c>
      <c r="K196" s="86">
        <v>0</v>
      </c>
      <c r="L196" s="19">
        <f t="shared" si="19"/>
        <v>0</v>
      </c>
    </row>
    <row r="197" spans="1:12" ht="14.25" customHeight="1">
      <c r="A197" s="89" t="s">
        <v>227</v>
      </c>
      <c r="B197" s="90" t="s">
        <v>228</v>
      </c>
      <c r="C197" s="91">
        <v>4528.1</v>
      </c>
      <c r="D197" s="91"/>
      <c r="E197" s="91"/>
      <c r="F197" s="91">
        <v>1700.5</v>
      </c>
      <c r="G197" s="91">
        <v>851.13</v>
      </c>
      <c r="H197" s="114">
        <f t="shared" si="21"/>
        <v>-849.4</v>
      </c>
      <c r="I197" s="174">
        <f>G197/F197</f>
        <v>0.501</v>
      </c>
      <c r="J197" s="165">
        <f t="shared" si="20"/>
        <v>0.188</v>
      </c>
      <c r="K197" s="114">
        <v>1594.5</v>
      </c>
      <c r="L197" s="94">
        <f t="shared" si="19"/>
        <v>-743</v>
      </c>
    </row>
    <row r="198" spans="1:12" ht="20.25" customHeight="1">
      <c r="A198" s="140"/>
      <c r="B198" s="185" t="s">
        <v>229</v>
      </c>
      <c r="C198" s="60">
        <f>C5+C132+C185</f>
        <v>2348816.09</v>
      </c>
      <c r="D198" s="59">
        <f>D5+D132+D185+C185+C5</f>
        <v>2348816.091</v>
      </c>
      <c r="E198" s="60">
        <f>D198-C198</f>
        <v>0</v>
      </c>
      <c r="F198" s="60">
        <f>F5+F132+F185</f>
        <v>893776.8</v>
      </c>
      <c r="G198" s="60">
        <f>G5+G132+G185</f>
        <v>877122.85</v>
      </c>
      <c r="H198" s="22">
        <f t="shared" si="21"/>
        <v>-16654</v>
      </c>
      <c r="I198" s="16">
        <f>G198/F198</f>
        <v>0.981</v>
      </c>
      <c r="J198" s="166">
        <f t="shared" si="20"/>
        <v>0.3734</v>
      </c>
      <c r="K198" s="108">
        <f>K5+K132+K185</f>
        <v>533988.6</v>
      </c>
      <c r="L198" s="18">
        <f t="shared" si="19"/>
        <v>343134</v>
      </c>
    </row>
    <row r="199" spans="1:12" ht="12.75" customHeight="1">
      <c r="A199" s="140"/>
      <c r="B199" s="134" t="s">
        <v>230</v>
      </c>
      <c r="C199" s="24">
        <f>C5+C185</f>
        <v>671467.3</v>
      </c>
      <c r="D199" s="24">
        <f>C199</f>
        <v>671467.3</v>
      </c>
      <c r="E199" s="60">
        <f>D199-C199</f>
        <v>0</v>
      </c>
      <c r="F199" s="24">
        <f>F5+F185</f>
        <v>212384.2</v>
      </c>
      <c r="G199" s="24">
        <f>G5+G185</f>
        <v>211045.89</v>
      </c>
      <c r="H199" s="22">
        <f t="shared" si="21"/>
        <v>-1338.3</v>
      </c>
      <c r="I199" s="16">
        <f>G199/F199</f>
        <v>0.994</v>
      </c>
      <c r="J199" s="166">
        <f t="shared" si="20"/>
        <v>0.3143</v>
      </c>
      <c r="K199" s="108">
        <f>K5+K185</f>
        <v>93163.2</v>
      </c>
      <c r="L199" s="18">
        <f t="shared" si="19"/>
        <v>117883</v>
      </c>
    </row>
    <row r="200" spans="1:12" ht="21" customHeight="1">
      <c r="A200" s="142"/>
      <c r="B200" s="109" t="s">
        <v>231</v>
      </c>
      <c r="C200" s="24">
        <f>C5</f>
        <v>565873.2</v>
      </c>
      <c r="D200" s="24">
        <f>C200</f>
        <v>565873.2</v>
      </c>
      <c r="E200" s="60">
        <f>D200-C200</f>
        <v>0</v>
      </c>
      <c r="F200" s="24">
        <f>F5</f>
        <v>180846</v>
      </c>
      <c r="G200" s="24">
        <f>G5</f>
        <v>186670.08</v>
      </c>
      <c r="H200" s="22">
        <f t="shared" si="21"/>
        <v>5824.1</v>
      </c>
      <c r="I200" s="16">
        <f>G200/F200</f>
        <v>1.032</v>
      </c>
      <c r="J200" s="166">
        <f t="shared" si="20"/>
        <v>0.3299</v>
      </c>
      <c r="K200" s="18">
        <f>K5</f>
        <v>78663</v>
      </c>
      <c r="L200" s="18">
        <f t="shared" si="19"/>
        <v>108007</v>
      </c>
    </row>
    <row r="201" spans="1:12" ht="14.25" customHeight="1">
      <c r="A201" s="27" t="s">
        <v>234</v>
      </c>
      <c r="B201" s="143" t="s">
        <v>235</v>
      </c>
      <c r="C201" s="95"/>
      <c r="D201" s="95"/>
      <c r="E201" s="95"/>
      <c r="F201" s="95"/>
      <c r="G201" s="32">
        <v>159.03</v>
      </c>
      <c r="H201" s="48">
        <f t="shared" si="21"/>
        <v>159</v>
      </c>
      <c r="K201" s="31">
        <v>22</v>
      </c>
      <c r="L201" s="19">
        <f t="shared" si="19"/>
        <v>137</v>
      </c>
    </row>
    <row r="202" spans="1:12" ht="12.75">
      <c r="A202" s="140"/>
      <c r="B202" s="144" t="s">
        <v>236</v>
      </c>
      <c r="C202" s="96"/>
      <c r="D202" s="96"/>
      <c r="E202" s="96"/>
      <c r="F202" s="96"/>
      <c r="G202" s="24">
        <f>SUM(G201:G201)</f>
        <v>159.03</v>
      </c>
      <c r="H202" s="48">
        <f t="shared" si="21"/>
        <v>159</v>
      </c>
      <c r="I202" s="97"/>
      <c r="J202" s="168"/>
      <c r="K202" s="15">
        <f>K201</f>
        <v>22</v>
      </c>
      <c r="L202" s="19">
        <f t="shared" si="19"/>
        <v>137</v>
      </c>
    </row>
    <row r="203" spans="1:12" ht="13.5" customHeight="1">
      <c r="A203" s="145"/>
      <c r="B203" s="146"/>
      <c r="C203" s="95"/>
      <c r="D203" s="95"/>
      <c r="E203" s="95"/>
      <c r="F203" s="95"/>
      <c r="G203" s="98"/>
      <c r="H203" s="95"/>
      <c r="L203" s="19">
        <f t="shared" si="19"/>
        <v>0</v>
      </c>
    </row>
    <row r="204" spans="1:12" ht="12.75">
      <c r="A204" s="175" t="s">
        <v>254</v>
      </c>
      <c r="B204" s="148"/>
      <c r="G204" s="99">
        <f>G198+G202</f>
        <v>877281.88</v>
      </c>
      <c r="K204" s="104">
        <f>K198+K202</f>
        <v>534011</v>
      </c>
      <c r="L204" s="19">
        <f t="shared" si="19"/>
        <v>343271</v>
      </c>
    </row>
    <row r="205" spans="1:12" ht="12.75">
      <c r="A205" s="196" t="s">
        <v>126</v>
      </c>
      <c r="B205" s="195"/>
      <c r="C205" s="101"/>
      <c r="D205" s="101"/>
      <c r="E205" s="101"/>
      <c r="F205" s="101"/>
      <c r="G205" s="101"/>
      <c r="H205" s="101"/>
      <c r="I205" s="101"/>
      <c r="J205" s="169"/>
      <c r="K205" s="101"/>
      <c r="L205" s="101"/>
    </row>
    <row r="206" ht="16.5" customHeight="1">
      <c r="A206" s="149" t="s">
        <v>237</v>
      </c>
    </row>
    <row r="207" ht="12.75">
      <c r="A207" s="150" t="s">
        <v>238</v>
      </c>
    </row>
  </sheetData>
  <printOptions gridLines="1"/>
  <pageMargins left="0" right="0" top="0" bottom="0" header="0" footer="0"/>
  <pageSetup horizontalDpi="600" verticalDpi="600" orientation="landscape" paperSize="9" scale="90" r:id="rId1"/>
  <headerFooter alignWithMargins="0">
    <oddFooter>&amp;L&amp;F&amp;C&amp;A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9"/>
  <sheetViews>
    <sheetView zoomScale="90" zoomScaleNormal="90" workbookViewId="0" topLeftCell="A1">
      <pane xSplit="2" ySplit="4" topLeftCell="C17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5" sqref="H5"/>
    </sheetView>
  </sheetViews>
  <sheetFormatPr defaultColWidth="9.00390625" defaultRowHeight="12.75" outlineLevelRow="1"/>
  <cols>
    <col min="1" max="1" width="16.25390625" style="151" customWidth="1"/>
    <col min="2" max="2" width="50.375" style="115" customWidth="1"/>
    <col min="3" max="3" width="12.375" style="3" customWidth="1"/>
    <col min="4" max="4" width="12.75390625" style="3" customWidth="1"/>
    <col min="5" max="5" width="8.375" style="3" customWidth="1"/>
    <col min="6" max="6" width="11.25390625" style="3" customWidth="1"/>
    <col min="7" max="7" width="11.75390625" style="3" customWidth="1"/>
    <col min="8" max="8" width="11.625" style="3" customWidth="1"/>
    <col min="9" max="9" width="8.25390625" style="3" customWidth="1"/>
    <col min="10" max="10" width="6.75390625" style="3" customWidth="1"/>
    <col min="11" max="11" width="6.75390625" style="167" customWidth="1"/>
    <col min="12" max="12" width="8.75390625" style="3" customWidth="1"/>
    <col min="13" max="13" width="7.125" style="3" customWidth="1"/>
    <col min="14" max="14" width="12.625" style="102" customWidth="1"/>
    <col min="15" max="16384" width="8.875" style="102" customWidth="1"/>
  </cols>
  <sheetData>
    <row r="1" spans="1:12" ht="17.25" customHeight="1">
      <c r="A1" s="119"/>
      <c r="B1" s="179" t="s">
        <v>537</v>
      </c>
      <c r="C1" s="1"/>
      <c r="D1" s="1"/>
      <c r="E1" s="1"/>
      <c r="F1" s="1"/>
      <c r="G1" s="1"/>
      <c r="H1" s="1"/>
      <c r="I1" s="1"/>
      <c r="J1" s="1"/>
      <c r="K1" s="2"/>
      <c r="L1" s="2" t="s">
        <v>560</v>
      </c>
    </row>
    <row r="2" spans="1:13" ht="12" customHeight="1">
      <c r="A2" s="187" t="s">
        <v>588</v>
      </c>
      <c r="B2" s="200" t="s">
        <v>589</v>
      </c>
      <c r="C2" s="4" t="s">
        <v>338</v>
      </c>
      <c r="D2" s="4" t="s">
        <v>369</v>
      </c>
      <c r="E2" s="4" t="s">
        <v>590</v>
      </c>
      <c r="F2" s="4" t="s">
        <v>591</v>
      </c>
      <c r="G2" s="4" t="s">
        <v>591</v>
      </c>
      <c r="H2" s="4" t="s">
        <v>592</v>
      </c>
      <c r="I2" s="4" t="s">
        <v>590</v>
      </c>
      <c r="J2" s="5" t="s">
        <v>593</v>
      </c>
      <c r="K2" s="4" t="s">
        <v>594</v>
      </c>
      <c r="L2" s="4" t="s">
        <v>341</v>
      </c>
      <c r="M2" s="4" t="s">
        <v>590</v>
      </c>
    </row>
    <row r="3" spans="1:13" ht="12" customHeight="1">
      <c r="A3" s="188" t="s">
        <v>596</v>
      </c>
      <c r="B3" s="124"/>
      <c r="C3" s="6" t="s">
        <v>597</v>
      </c>
      <c r="D3" s="6" t="s">
        <v>598</v>
      </c>
      <c r="E3" s="6" t="s">
        <v>368</v>
      </c>
      <c r="F3" s="6" t="s">
        <v>507</v>
      </c>
      <c r="G3" s="6" t="s">
        <v>505</v>
      </c>
      <c r="H3" s="6" t="s">
        <v>508</v>
      </c>
      <c r="I3" s="6" t="s">
        <v>539</v>
      </c>
      <c r="J3" s="6" t="s">
        <v>509</v>
      </c>
      <c r="K3" s="6" t="s">
        <v>599</v>
      </c>
      <c r="L3" s="6" t="s">
        <v>510</v>
      </c>
      <c r="M3" s="6" t="s">
        <v>538</v>
      </c>
    </row>
    <row r="4" spans="1:13" ht="10.5" customHeight="1">
      <c r="A4" s="125">
        <v>1</v>
      </c>
      <c r="B4" s="126">
        <v>2</v>
      </c>
      <c r="C4" s="7">
        <v>3</v>
      </c>
      <c r="D4" s="7">
        <v>4</v>
      </c>
      <c r="E4" s="7">
        <v>5</v>
      </c>
      <c r="F4" s="7">
        <v>6</v>
      </c>
      <c r="G4" s="7"/>
      <c r="H4" s="7">
        <v>7</v>
      </c>
      <c r="I4" s="7">
        <v>8</v>
      </c>
      <c r="J4" s="8">
        <v>9</v>
      </c>
      <c r="K4" s="9">
        <v>10</v>
      </c>
      <c r="L4" s="10">
        <v>11</v>
      </c>
      <c r="M4" s="10">
        <v>12</v>
      </c>
    </row>
    <row r="5" spans="1:13" ht="15" customHeight="1">
      <c r="A5" s="11" t="s">
        <v>601</v>
      </c>
      <c r="B5" s="12" t="s">
        <v>602</v>
      </c>
      <c r="C5" s="13">
        <f>C6+C13+C16+C23+C30+C37+C52+C54+C70+C75+C80+C121+C129</f>
        <v>565873.2</v>
      </c>
      <c r="D5" s="13">
        <f>D6+D13+D16+D23+D30+D37+D52+D54+D70+D75+D80+D121+D127</f>
        <v>0</v>
      </c>
      <c r="E5" s="14"/>
      <c r="F5" s="13">
        <f>F6+F13+F16+F23+F30+F37+F52+F54+F70+F75+F80+F121+F127+F129</f>
        <v>230364.33</v>
      </c>
      <c r="G5" s="13">
        <f>G6+G13+G16+G23+G30+G37+G52+G54+G70+G75+G80+G121+G127+G129</f>
        <v>271529.7</v>
      </c>
      <c r="H5" s="13">
        <f>H6+H13+H16+H21+H23+H30+H37+H52+H54+H70+H75+H80+H121+H127+H129</f>
        <v>248305.05</v>
      </c>
      <c r="I5" s="22">
        <f aca="true" t="shared" si="0" ref="I5:I11">H5-F5</f>
        <v>17940.7</v>
      </c>
      <c r="J5" s="170">
        <f>H5/C5</f>
        <v>0.439</v>
      </c>
      <c r="K5" s="161">
        <f>H5/C5</f>
        <v>0.439</v>
      </c>
      <c r="L5" s="108">
        <f>L6+L13+L16+L23+L30+L37+L52+L54+L70+L75+L80+L121+L127+L129</f>
        <v>140750.8</v>
      </c>
      <c r="M5" s="15">
        <f aca="true" t="shared" si="1" ref="M5:M20">H5-L5</f>
        <v>107554</v>
      </c>
    </row>
    <row r="6" spans="1:14" ht="14.25" customHeight="1">
      <c r="A6" s="20" t="s">
        <v>603</v>
      </c>
      <c r="B6" s="21" t="s">
        <v>504</v>
      </c>
      <c r="C6" s="22">
        <f>SUM(C7:C11)</f>
        <v>367490.6</v>
      </c>
      <c r="D6" s="22"/>
      <c r="E6" s="23"/>
      <c r="F6" s="24">
        <f>SUM(F7:F11)</f>
        <v>148513.33</v>
      </c>
      <c r="G6" s="24">
        <f>SUM(G7:G11)</f>
        <v>177114.9</v>
      </c>
      <c r="H6" s="24">
        <f>SUM(H7:H12)</f>
        <v>154288.38</v>
      </c>
      <c r="I6" s="22">
        <f t="shared" si="0"/>
        <v>5775.1</v>
      </c>
      <c r="J6" s="171">
        <f>H6/C6</f>
        <v>0.42</v>
      </c>
      <c r="K6" s="162">
        <f>H6/C6</f>
        <v>0.42</v>
      </c>
      <c r="L6" s="108">
        <f>SUM(L7:L12)</f>
        <v>85862.5</v>
      </c>
      <c r="M6" s="18">
        <f t="shared" si="1"/>
        <v>68426</v>
      </c>
      <c r="N6" s="127"/>
    </row>
    <row r="7" spans="1:13" ht="12.75">
      <c r="A7" s="27" t="s">
        <v>605</v>
      </c>
      <c r="B7" s="28" t="s">
        <v>606</v>
      </c>
      <c r="C7" s="29"/>
      <c r="D7" s="29"/>
      <c r="E7" s="30"/>
      <c r="F7" s="32"/>
      <c r="G7" s="32"/>
      <c r="H7" s="32">
        <v>493.15</v>
      </c>
      <c r="I7" s="48">
        <f t="shared" si="0"/>
        <v>493.2</v>
      </c>
      <c r="J7" s="171"/>
      <c r="K7" s="162"/>
      <c r="L7" s="106">
        <v>245.6</v>
      </c>
      <c r="M7" s="19">
        <f t="shared" si="1"/>
        <v>248</v>
      </c>
    </row>
    <row r="8" spans="1:13" ht="12.75">
      <c r="A8" s="27" t="s">
        <v>607</v>
      </c>
      <c r="B8" s="34" t="s">
        <v>608</v>
      </c>
      <c r="C8" s="29">
        <v>365490.6</v>
      </c>
      <c r="D8" s="29"/>
      <c r="E8" s="35"/>
      <c r="F8" s="32">
        <v>147913.33</v>
      </c>
      <c r="G8" s="32">
        <v>176314.9</v>
      </c>
      <c r="H8" s="32">
        <v>152718.9</v>
      </c>
      <c r="I8" s="48">
        <f t="shared" si="0"/>
        <v>4805.6</v>
      </c>
      <c r="J8" s="171">
        <f>H8/C8</f>
        <v>0.418</v>
      </c>
      <c r="K8" s="162">
        <f>H8/C8</f>
        <v>0.418</v>
      </c>
      <c r="L8" s="106">
        <v>84514.3</v>
      </c>
      <c r="M8" s="19">
        <f t="shared" si="1"/>
        <v>68205</v>
      </c>
    </row>
    <row r="9" spans="1:13" ht="12.75">
      <c r="A9" s="27" t="s">
        <v>609</v>
      </c>
      <c r="B9" s="28" t="s">
        <v>377</v>
      </c>
      <c r="C9" s="29">
        <v>2000</v>
      </c>
      <c r="D9" s="29"/>
      <c r="E9" s="35"/>
      <c r="F9" s="32">
        <v>600</v>
      </c>
      <c r="G9" s="32">
        <v>800</v>
      </c>
      <c r="H9" s="32">
        <v>833.1</v>
      </c>
      <c r="I9" s="48">
        <f t="shared" si="0"/>
        <v>233.1</v>
      </c>
      <c r="J9" s="171">
        <f>H9/C9</f>
        <v>0.417</v>
      </c>
      <c r="K9" s="162"/>
      <c r="L9" s="106">
        <v>471.6</v>
      </c>
      <c r="M9" s="19">
        <f t="shared" si="1"/>
        <v>362</v>
      </c>
    </row>
    <row r="10" spans="1:13" ht="12.75">
      <c r="A10" s="27" t="s">
        <v>611</v>
      </c>
      <c r="B10" s="28" t="s">
        <v>612</v>
      </c>
      <c r="C10" s="29">
        <v>0</v>
      </c>
      <c r="D10" s="29"/>
      <c r="E10" s="35"/>
      <c r="F10" s="32"/>
      <c r="G10" s="32"/>
      <c r="H10" s="32"/>
      <c r="I10" s="48">
        <f t="shared" si="0"/>
        <v>0</v>
      </c>
      <c r="J10" s="171"/>
      <c r="K10" s="162"/>
      <c r="L10" s="106">
        <v>132</v>
      </c>
      <c r="M10" s="19">
        <f t="shared" si="1"/>
        <v>-132</v>
      </c>
    </row>
    <row r="11" spans="1:13" ht="12.75">
      <c r="A11" s="27" t="s">
        <v>613</v>
      </c>
      <c r="B11" s="28" t="s">
        <v>614</v>
      </c>
      <c r="C11" s="29">
        <v>0</v>
      </c>
      <c r="D11" s="29"/>
      <c r="E11" s="35"/>
      <c r="F11" s="32"/>
      <c r="G11" s="32"/>
      <c r="H11" s="32">
        <v>243.23</v>
      </c>
      <c r="I11" s="48">
        <f t="shared" si="0"/>
        <v>243.2</v>
      </c>
      <c r="J11" s="171"/>
      <c r="K11" s="162"/>
      <c r="L11" s="106">
        <v>503.5</v>
      </c>
      <c r="M11" s="19">
        <f t="shared" si="1"/>
        <v>-260</v>
      </c>
    </row>
    <row r="12" spans="1:13" ht="12.75" customHeight="1">
      <c r="A12" s="27" t="s">
        <v>615</v>
      </c>
      <c r="B12" s="28" t="s">
        <v>616</v>
      </c>
      <c r="C12" s="29">
        <v>0</v>
      </c>
      <c r="D12" s="29"/>
      <c r="E12" s="35"/>
      <c r="F12" s="32"/>
      <c r="G12" s="32"/>
      <c r="H12" s="32"/>
      <c r="I12" s="48">
        <f>H12-C12</f>
        <v>0</v>
      </c>
      <c r="J12" s="171"/>
      <c r="K12" s="162"/>
      <c r="L12" s="106">
        <v>-4.5</v>
      </c>
      <c r="M12" s="19">
        <f t="shared" si="1"/>
        <v>5</v>
      </c>
    </row>
    <row r="13" spans="1:13" ht="12.75" customHeight="1">
      <c r="A13" s="20" t="s">
        <v>617</v>
      </c>
      <c r="B13" s="12" t="s">
        <v>618</v>
      </c>
      <c r="C13" s="36">
        <f>C14+C15</f>
        <v>35292</v>
      </c>
      <c r="D13" s="36"/>
      <c r="E13" s="23">
        <v>0</v>
      </c>
      <c r="F13" s="38">
        <f>F14+F15</f>
        <v>16249</v>
      </c>
      <c r="G13" s="38">
        <f>G14+G15</f>
        <v>17256</v>
      </c>
      <c r="H13" s="38">
        <f>H14+H15</f>
        <v>16551.41</v>
      </c>
      <c r="I13" s="22">
        <f aca="true" t="shared" si="2" ref="I13:I28">H13-F13</f>
        <v>302.4</v>
      </c>
      <c r="J13" s="170">
        <f>H13/F13</f>
        <v>1.019</v>
      </c>
      <c r="K13" s="162">
        <f>H13/C13</f>
        <v>0.469</v>
      </c>
      <c r="L13" s="108">
        <f>L14+L15</f>
        <v>14846.2</v>
      </c>
      <c r="M13" s="19">
        <f t="shared" si="1"/>
        <v>1705</v>
      </c>
    </row>
    <row r="14" spans="1:14" ht="12.75">
      <c r="A14" s="27" t="s">
        <v>619</v>
      </c>
      <c r="B14" s="28" t="s">
        <v>620</v>
      </c>
      <c r="C14" s="29">
        <v>35221</v>
      </c>
      <c r="D14" s="29"/>
      <c r="E14" s="35"/>
      <c r="F14" s="32">
        <v>16221</v>
      </c>
      <c r="G14" s="32">
        <v>17221</v>
      </c>
      <c r="H14" s="32">
        <v>16551.41</v>
      </c>
      <c r="I14" s="48">
        <f t="shared" si="2"/>
        <v>330.4</v>
      </c>
      <c r="J14" s="171">
        <f>H14/F14</f>
        <v>1.02</v>
      </c>
      <c r="K14" s="162">
        <f>H14/C14</f>
        <v>0.47</v>
      </c>
      <c r="L14" s="106">
        <v>14808.5</v>
      </c>
      <c r="M14" s="19">
        <f t="shared" si="1"/>
        <v>1743</v>
      </c>
      <c r="N14" s="127"/>
    </row>
    <row r="15" spans="1:13" ht="12.75">
      <c r="A15" s="27" t="s">
        <v>621</v>
      </c>
      <c r="B15" s="28" t="s">
        <v>622</v>
      </c>
      <c r="C15" s="29">
        <v>71</v>
      </c>
      <c r="D15" s="29"/>
      <c r="E15" s="35"/>
      <c r="F15" s="32">
        <v>28</v>
      </c>
      <c r="G15" s="32">
        <v>35</v>
      </c>
      <c r="H15" s="32">
        <v>0</v>
      </c>
      <c r="I15" s="48">
        <f t="shared" si="2"/>
        <v>-28</v>
      </c>
      <c r="J15" s="171"/>
      <c r="K15" s="162"/>
      <c r="L15" s="106">
        <v>37.7</v>
      </c>
      <c r="M15" s="19">
        <f t="shared" si="1"/>
        <v>-38</v>
      </c>
    </row>
    <row r="16" spans="1:13" ht="14.25" customHeight="1">
      <c r="A16" s="20" t="s">
        <v>623</v>
      </c>
      <c r="B16" s="12" t="s">
        <v>624</v>
      </c>
      <c r="C16" s="38">
        <f>C17+C18</f>
        <v>25601.2</v>
      </c>
      <c r="D16" s="38"/>
      <c r="E16" s="23">
        <v>0</v>
      </c>
      <c r="F16" s="38">
        <f>F17+F18</f>
        <v>11797.2</v>
      </c>
      <c r="G16" s="38">
        <f>G17+G18</f>
        <v>11797.2</v>
      </c>
      <c r="H16" s="38">
        <f>H17+H18</f>
        <v>8983.52</v>
      </c>
      <c r="I16" s="22">
        <f t="shared" si="2"/>
        <v>-2813.7</v>
      </c>
      <c r="J16" s="170">
        <f>H16/F16</f>
        <v>0.761</v>
      </c>
      <c r="K16" s="162">
        <f>H16/C16</f>
        <v>0.351</v>
      </c>
      <c r="L16" s="108">
        <f>L17+L18</f>
        <v>1492.3</v>
      </c>
      <c r="M16" s="19">
        <f t="shared" si="1"/>
        <v>7491</v>
      </c>
    </row>
    <row r="17" spans="1:13" ht="12.75">
      <c r="A17" s="27" t="s">
        <v>625</v>
      </c>
      <c r="B17" s="28" t="s">
        <v>626</v>
      </c>
      <c r="C17" s="32">
        <v>5743</v>
      </c>
      <c r="D17" s="32"/>
      <c r="E17" s="35"/>
      <c r="F17" s="32">
        <v>0</v>
      </c>
      <c r="G17" s="32"/>
      <c r="H17" s="32">
        <v>491.2</v>
      </c>
      <c r="I17" s="48">
        <f t="shared" si="2"/>
        <v>491.2</v>
      </c>
      <c r="J17" s="171"/>
      <c r="K17" s="162">
        <f>H17/C17</f>
        <v>0.086</v>
      </c>
      <c r="L17" s="106">
        <v>383</v>
      </c>
      <c r="M17" s="19">
        <f t="shared" si="1"/>
        <v>108</v>
      </c>
    </row>
    <row r="18" spans="1:13" ht="12.75">
      <c r="A18" s="27" t="s">
        <v>627</v>
      </c>
      <c r="B18" s="41" t="s">
        <v>628</v>
      </c>
      <c r="C18" s="42">
        <f>C19+C20</f>
        <v>19858.2</v>
      </c>
      <c r="D18" s="42"/>
      <c r="E18" s="35"/>
      <c r="F18" s="42">
        <f>F19+F20</f>
        <v>11797.2</v>
      </c>
      <c r="G18" s="42">
        <f>G19+G20</f>
        <v>11797.2</v>
      </c>
      <c r="H18" s="42">
        <f>H19+H20</f>
        <v>8492.32</v>
      </c>
      <c r="I18" s="48">
        <f t="shared" si="2"/>
        <v>-3304.9</v>
      </c>
      <c r="J18" s="171">
        <f>H18/F18</f>
        <v>0.72</v>
      </c>
      <c r="K18" s="162">
        <f>H18/C18</f>
        <v>0.428</v>
      </c>
      <c r="L18" s="107">
        <f>L20</f>
        <v>1109.3</v>
      </c>
      <c r="M18" s="19">
        <f t="shared" si="1"/>
        <v>7383</v>
      </c>
    </row>
    <row r="19" spans="1:13" ht="27" customHeight="1">
      <c r="A19" s="27" t="s">
        <v>630</v>
      </c>
      <c r="B19" s="45" t="s">
        <v>631</v>
      </c>
      <c r="C19" s="46">
        <v>3737.2</v>
      </c>
      <c r="D19" s="42"/>
      <c r="E19" s="35"/>
      <c r="F19" s="46">
        <v>3737.2</v>
      </c>
      <c r="G19" s="46">
        <v>3737.2</v>
      </c>
      <c r="H19" s="46">
        <v>415.78</v>
      </c>
      <c r="I19" s="48">
        <f t="shared" si="2"/>
        <v>-3321.4</v>
      </c>
      <c r="J19" s="171"/>
      <c r="K19" s="162"/>
      <c r="L19" s="106">
        <v>0</v>
      </c>
      <c r="M19" s="19">
        <f t="shared" si="1"/>
        <v>416</v>
      </c>
    </row>
    <row r="20" spans="1:13" ht="27.75" customHeight="1">
      <c r="A20" s="27" t="s">
        <v>632</v>
      </c>
      <c r="B20" s="45" t="s">
        <v>634</v>
      </c>
      <c r="C20" s="32">
        <v>16121</v>
      </c>
      <c r="D20" s="32"/>
      <c r="E20" s="35"/>
      <c r="F20" s="32">
        <v>8060</v>
      </c>
      <c r="G20" s="32">
        <v>8060</v>
      </c>
      <c r="H20" s="32">
        <v>8076.54</v>
      </c>
      <c r="I20" s="48">
        <f t="shared" si="2"/>
        <v>16.5</v>
      </c>
      <c r="J20" s="171">
        <f>H20/F20</f>
        <v>1.002</v>
      </c>
      <c r="K20" s="162"/>
      <c r="L20" s="106">
        <v>1109.3</v>
      </c>
      <c r="M20" s="19">
        <f t="shared" si="1"/>
        <v>6967</v>
      </c>
    </row>
    <row r="21" spans="1:13" ht="24" customHeight="1">
      <c r="A21" s="20" t="s">
        <v>518</v>
      </c>
      <c r="B21" s="191" t="s">
        <v>519</v>
      </c>
      <c r="C21" s="24">
        <f>C22</f>
        <v>0</v>
      </c>
      <c r="D21" s="32"/>
      <c r="E21" s="35"/>
      <c r="F21" s="24">
        <f>F22</f>
        <v>0</v>
      </c>
      <c r="G21" s="24">
        <f>G22</f>
        <v>0</v>
      </c>
      <c r="H21" s="24">
        <f>H22</f>
        <v>0.23</v>
      </c>
      <c r="I21" s="22">
        <f t="shared" si="2"/>
        <v>0.2</v>
      </c>
      <c r="J21" s="171"/>
      <c r="K21" s="162"/>
      <c r="L21" s="106"/>
      <c r="M21" s="19"/>
    </row>
    <row r="22" spans="1:13" ht="21.75" customHeight="1">
      <c r="A22" s="27" t="s">
        <v>532</v>
      </c>
      <c r="B22" s="45" t="s">
        <v>182</v>
      </c>
      <c r="C22" s="32"/>
      <c r="D22" s="32"/>
      <c r="E22" s="35"/>
      <c r="F22" s="32"/>
      <c r="G22" s="32"/>
      <c r="H22" s="32">
        <v>0.23</v>
      </c>
      <c r="I22" s="48">
        <f t="shared" si="2"/>
        <v>0.2</v>
      </c>
      <c r="J22" s="171"/>
      <c r="K22" s="162"/>
      <c r="L22" s="106"/>
      <c r="M22" s="19"/>
    </row>
    <row r="23" spans="1:13" ht="15" customHeight="1">
      <c r="A23" s="20" t="s">
        <v>635</v>
      </c>
      <c r="B23" s="12" t="s">
        <v>636</v>
      </c>
      <c r="C23" s="36">
        <f>C24+C26</f>
        <v>7089</v>
      </c>
      <c r="D23" s="36"/>
      <c r="E23" s="23">
        <v>0</v>
      </c>
      <c r="F23" s="38">
        <f>F24+F26</f>
        <v>2747</v>
      </c>
      <c r="G23" s="38">
        <f>G24+G26</f>
        <v>3468</v>
      </c>
      <c r="H23" s="38">
        <f>H26+H24</f>
        <v>3208.33</v>
      </c>
      <c r="I23" s="22">
        <f t="shared" si="2"/>
        <v>461.3</v>
      </c>
      <c r="J23" s="170">
        <f aca="true" t="shared" si="3" ref="J23:J28">H23/F23</f>
        <v>1.168</v>
      </c>
      <c r="K23" s="162">
        <f aca="true" t="shared" si="4" ref="K23:K28">H23/C23</f>
        <v>0.453</v>
      </c>
      <c r="L23" s="108">
        <f>L24+L26</f>
        <v>2713.2</v>
      </c>
      <c r="M23" s="19">
        <f aca="true" t="shared" si="5" ref="M23:M54">H23-L23</f>
        <v>495</v>
      </c>
    </row>
    <row r="24" spans="1:13" ht="24">
      <c r="A24" s="27" t="s">
        <v>637</v>
      </c>
      <c r="B24" s="201" t="s">
        <v>638</v>
      </c>
      <c r="C24" s="47">
        <f>C25</f>
        <v>1738</v>
      </c>
      <c r="D24" s="47"/>
      <c r="E24" s="35"/>
      <c r="F24" s="42">
        <f>F25</f>
        <v>700</v>
      </c>
      <c r="G24" s="42">
        <f>G25</f>
        <v>850</v>
      </c>
      <c r="H24" s="42">
        <f>H25</f>
        <v>1003.87</v>
      </c>
      <c r="I24" s="48">
        <f t="shared" si="2"/>
        <v>303.9</v>
      </c>
      <c r="J24" s="171">
        <f t="shared" si="3"/>
        <v>1.434</v>
      </c>
      <c r="K24" s="162">
        <f t="shared" si="4"/>
        <v>0.578</v>
      </c>
      <c r="L24" s="107">
        <f>L25</f>
        <v>779.6</v>
      </c>
      <c r="M24" s="19">
        <f t="shared" si="5"/>
        <v>224</v>
      </c>
    </row>
    <row r="25" spans="1:13" ht="24">
      <c r="A25" s="27" t="s">
        <v>639</v>
      </c>
      <c r="B25" s="201" t="s">
        <v>529</v>
      </c>
      <c r="C25" s="48">
        <v>1738</v>
      </c>
      <c r="D25" s="48"/>
      <c r="E25" s="35"/>
      <c r="F25" s="46">
        <v>700</v>
      </c>
      <c r="G25" s="46">
        <v>850</v>
      </c>
      <c r="H25" s="46">
        <v>1003.87</v>
      </c>
      <c r="I25" s="48">
        <f t="shared" si="2"/>
        <v>303.9</v>
      </c>
      <c r="J25" s="171">
        <f t="shared" si="3"/>
        <v>1.434</v>
      </c>
      <c r="K25" s="162">
        <f t="shared" si="4"/>
        <v>0.578</v>
      </c>
      <c r="L25" s="106">
        <v>779.6</v>
      </c>
      <c r="M25" s="19">
        <f t="shared" si="5"/>
        <v>224</v>
      </c>
    </row>
    <row r="26" spans="1:13" ht="24">
      <c r="A26" s="27" t="s">
        <v>641</v>
      </c>
      <c r="B26" s="201" t="s">
        <v>642</v>
      </c>
      <c r="C26" s="47">
        <f>C27+C28</f>
        <v>5351</v>
      </c>
      <c r="D26" s="47"/>
      <c r="E26" s="35"/>
      <c r="F26" s="42">
        <f>F27+F28</f>
        <v>2047</v>
      </c>
      <c r="G26" s="42">
        <f>G27+G28</f>
        <v>2618</v>
      </c>
      <c r="H26" s="42">
        <f>H27+H28+H29</f>
        <v>2204.46</v>
      </c>
      <c r="I26" s="48">
        <f t="shared" si="2"/>
        <v>157.5</v>
      </c>
      <c r="J26" s="171">
        <f t="shared" si="3"/>
        <v>1.077</v>
      </c>
      <c r="K26" s="162">
        <f t="shared" si="4"/>
        <v>0.412</v>
      </c>
      <c r="L26" s="107">
        <f>L27+L28+L29</f>
        <v>1933.6</v>
      </c>
      <c r="M26" s="19">
        <f t="shared" si="5"/>
        <v>271</v>
      </c>
    </row>
    <row r="27" spans="1:13" ht="12.75">
      <c r="A27" s="27" t="s">
        <v>643</v>
      </c>
      <c r="B27" s="201" t="s">
        <v>644</v>
      </c>
      <c r="C27" s="48">
        <v>5218</v>
      </c>
      <c r="D27" s="48"/>
      <c r="E27" s="35"/>
      <c r="F27" s="46">
        <v>1980</v>
      </c>
      <c r="G27" s="46">
        <v>2540</v>
      </c>
      <c r="H27" s="32">
        <v>2149.68</v>
      </c>
      <c r="I27" s="48">
        <f t="shared" si="2"/>
        <v>169.7</v>
      </c>
      <c r="J27" s="171">
        <f t="shared" si="3"/>
        <v>1.086</v>
      </c>
      <c r="K27" s="162">
        <f t="shared" si="4"/>
        <v>0.412</v>
      </c>
      <c r="L27" s="106">
        <v>1864.8</v>
      </c>
      <c r="M27" s="19">
        <f t="shared" si="5"/>
        <v>285</v>
      </c>
    </row>
    <row r="28" spans="1:13" ht="24">
      <c r="A28" s="27" t="s">
        <v>645</v>
      </c>
      <c r="B28" s="201" t="s">
        <v>378</v>
      </c>
      <c r="C28" s="48">
        <v>133</v>
      </c>
      <c r="D28" s="48"/>
      <c r="E28" s="35"/>
      <c r="F28" s="46">
        <v>67</v>
      </c>
      <c r="G28" s="46">
        <v>78</v>
      </c>
      <c r="H28" s="32">
        <v>51.78</v>
      </c>
      <c r="I28" s="48">
        <f t="shared" si="2"/>
        <v>-15.2</v>
      </c>
      <c r="J28" s="171">
        <f t="shared" si="3"/>
        <v>0.773</v>
      </c>
      <c r="K28" s="162">
        <f t="shared" si="4"/>
        <v>0.389</v>
      </c>
      <c r="L28" s="106">
        <v>68.8</v>
      </c>
      <c r="M28" s="19">
        <f t="shared" si="5"/>
        <v>-17</v>
      </c>
    </row>
    <row r="29" spans="1:13" ht="24" customHeight="1">
      <c r="A29" s="27" t="s">
        <v>647</v>
      </c>
      <c r="B29" s="201" t="s">
        <v>511</v>
      </c>
      <c r="C29" s="48"/>
      <c r="D29" s="48"/>
      <c r="E29" s="35"/>
      <c r="F29" s="46"/>
      <c r="G29" s="46"/>
      <c r="H29" s="32">
        <v>3</v>
      </c>
      <c r="I29" s="48">
        <f>H29-C29</f>
        <v>3</v>
      </c>
      <c r="J29" s="171"/>
      <c r="K29" s="162"/>
      <c r="L29" s="106"/>
      <c r="M29" s="19">
        <f t="shared" si="5"/>
        <v>3</v>
      </c>
    </row>
    <row r="30" spans="1:13" ht="24.75" customHeight="1">
      <c r="A30" s="20" t="s">
        <v>649</v>
      </c>
      <c r="B30" s="57" t="s">
        <v>650</v>
      </c>
      <c r="C30" s="24">
        <f>SUM(C31:C34)</f>
        <v>396.3</v>
      </c>
      <c r="D30" s="22"/>
      <c r="E30" s="35"/>
      <c r="F30" s="24">
        <f>SUM(F31:F34)</f>
        <v>143</v>
      </c>
      <c r="G30" s="24">
        <f>SUM(G31:G34)</f>
        <v>178</v>
      </c>
      <c r="H30" s="24">
        <f>SUM(H31:H34)</f>
        <v>-359.03</v>
      </c>
      <c r="I30" s="22">
        <f aca="true" t="shared" si="6" ref="I30:I61">H30-F30</f>
        <v>-502</v>
      </c>
      <c r="J30" s="171">
        <f>H30/F30</f>
        <v>-2.511</v>
      </c>
      <c r="K30" s="162"/>
      <c r="L30" s="108">
        <f>SUM(L31:L36)</f>
        <v>-169.8</v>
      </c>
      <c r="M30" s="19">
        <f t="shared" si="5"/>
        <v>-189</v>
      </c>
    </row>
    <row r="31" spans="1:13" ht="12.75">
      <c r="A31" s="27" t="s">
        <v>550</v>
      </c>
      <c r="B31" s="128" t="s">
        <v>652</v>
      </c>
      <c r="C31" s="29">
        <v>0</v>
      </c>
      <c r="D31" s="29"/>
      <c r="E31" s="35"/>
      <c r="F31" s="32"/>
      <c r="G31" s="32"/>
      <c r="H31" s="32">
        <v>-409.26</v>
      </c>
      <c r="I31" s="48">
        <f t="shared" si="6"/>
        <v>-409.3</v>
      </c>
      <c r="J31" s="171"/>
      <c r="K31" s="162"/>
      <c r="L31" s="106">
        <v>-531</v>
      </c>
      <c r="M31" s="19">
        <f t="shared" si="5"/>
        <v>122</v>
      </c>
    </row>
    <row r="32" spans="1:13" ht="12.75">
      <c r="A32" s="27" t="s">
        <v>551</v>
      </c>
      <c r="B32" s="128" t="s">
        <v>654</v>
      </c>
      <c r="C32" s="29">
        <v>147.2</v>
      </c>
      <c r="D32" s="29"/>
      <c r="E32" s="49"/>
      <c r="F32" s="32">
        <v>55</v>
      </c>
      <c r="G32" s="32">
        <v>68</v>
      </c>
      <c r="H32" s="32">
        <v>36.83</v>
      </c>
      <c r="I32" s="48">
        <f t="shared" si="6"/>
        <v>-18.2</v>
      </c>
      <c r="J32" s="171"/>
      <c r="K32" s="162"/>
      <c r="L32" s="106">
        <v>287.6</v>
      </c>
      <c r="M32" s="19">
        <f t="shared" si="5"/>
        <v>-251</v>
      </c>
    </row>
    <row r="33" spans="1:13" ht="12.75">
      <c r="A33" s="27" t="s">
        <v>655</v>
      </c>
      <c r="B33" s="128" t="s">
        <v>656</v>
      </c>
      <c r="C33" s="29">
        <v>33</v>
      </c>
      <c r="D33" s="29"/>
      <c r="E33" s="49"/>
      <c r="F33" s="32">
        <v>12</v>
      </c>
      <c r="G33" s="32">
        <v>15</v>
      </c>
      <c r="H33" s="32">
        <v>10.82</v>
      </c>
      <c r="I33" s="48">
        <f t="shared" si="6"/>
        <v>-1.2</v>
      </c>
      <c r="J33" s="171">
        <f>H33/F33</f>
        <v>0.902</v>
      </c>
      <c r="K33" s="162"/>
      <c r="L33" s="106">
        <v>3.6</v>
      </c>
      <c r="M33" s="19">
        <f t="shared" si="5"/>
        <v>7</v>
      </c>
    </row>
    <row r="34" spans="1:13" ht="15" customHeight="1">
      <c r="A34" s="27" t="s">
        <v>657</v>
      </c>
      <c r="B34" s="128" t="s">
        <v>658</v>
      </c>
      <c r="C34" s="47">
        <f>C36</f>
        <v>216.1</v>
      </c>
      <c r="D34" s="29"/>
      <c r="E34" s="49"/>
      <c r="F34" s="43">
        <f>F36</f>
        <v>76</v>
      </c>
      <c r="G34" s="43">
        <f>G36</f>
        <v>95</v>
      </c>
      <c r="H34" s="42">
        <f>H35+H36</f>
        <v>2.58</v>
      </c>
      <c r="I34" s="48">
        <f t="shared" si="6"/>
        <v>-73.4</v>
      </c>
      <c r="J34" s="171">
        <f>H34/F34</f>
        <v>0.034</v>
      </c>
      <c r="K34" s="162">
        <f>H34/C34</f>
        <v>0.012</v>
      </c>
      <c r="L34" s="106"/>
      <c r="M34" s="19">
        <f t="shared" si="5"/>
        <v>3</v>
      </c>
    </row>
    <row r="35" spans="1:13" ht="15" customHeight="1">
      <c r="A35" s="27" t="s">
        <v>552</v>
      </c>
      <c r="B35" s="128" t="s">
        <v>660</v>
      </c>
      <c r="C35" s="29"/>
      <c r="D35" s="29"/>
      <c r="E35" s="49"/>
      <c r="F35" s="31"/>
      <c r="G35" s="31"/>
      <c r="H35" s="32"/>
      <c r="I35" s="48">
        <f t="shared" si="6"/>
        <v>0</v>
      </c>
      <c r="J35" s="171"/>
      <c r="K35" s="162"/>
      <c r="L35" s="106"/>
      <c r="M35" s="19">
        <f t="shared" si="5"/>
        <v>0</v>
      </c>
    </row>
    <row r="36" spans="1:13" ht="15" customHeight="1">
      <c r="A36" s="27" t="s">
        <v>553</v>
      </c>
      <c r="B36" s="128" t="s">
        <v>662</v>
      </c>
      <c r="C36" s="29">
        <v>216.1</v>
      </c>
      <c r="D36" s="29"/>
      <c r="E36" s="49"/>
      <c r="F36" s="31">
        <v>76</v>
      </c>
      <c r="G36" s="31">
        <v>95</v>
      </c>
      <c r="H36" s="32">
        <v>2.58</v>
      </c>
      <c r="I36" s="48">
        <f t="shared" si="6"/>
        <v>-73.4</v>
      </c>
      <c r="J36" s="171"/>
      <c r="K36" s="162"/>
      <c r="L36" s="19">
        <v>70</v>
      </c>
      <c r="M36" s="19">
        <f t="shared" si="5"/>
        <v>-67</v>
      </c>
    </row>
    <row r="37" spans="1:13" ht="16.5" customHeight="1">
      <c r="A37" s="20" t="s">
        <v>663</v>
      </c>
      <c r="B37" s="21" t="s">
        <v>664</v>
      </c>
      <c r="C37" s="24">
        <f>C38+C39+C41+C45+C46</f>
        <v>105468.8</v>
      </c>
      <c r="D37" s="24"/>
      <c r="E37" s="49"/>
      <c r="F37" s="24">
        <f>F38+F39+F41+F46</f>
        <v>42117</v>
      </c>
      <c r="G37" s="24">
        <f>G38+G39+G41+G46</f>
        <v>50255.6</v>
      </c>
      <c r="H37" s="24">
        <f>H38+H39+H41+H45+H46</f>
        <v>42915.58</v>
      </c>
      <c r="I37" s="22">
        <f t="shared" si="6"/>
        <v>798.6</v>
      </c>
      <c r="J37" s="170">
        <f>H37/F37</f>
        <v>1.019</v>
      </c>
      <c r="K37" s="162">
        <f>H37/C37</f>
        <v>0.407</v>
      </c>
      <c r="L37" s="15">
        <f>L38+L40+L41+L45+L46</f>
        <v>25413</v>
      </c>
      <c r="M37" s="19">
        <f t="shared" si="5"/>
        <v>17503</v>
      </c>
    </row>
    <row r="38" spans="1:13" ht="23.25" customHeight="1" hidden="1">
      <c r="A38" s="27" t="s">
        <v>665</v>
      </c>
      <c r="B38" s="45" t="s">
        <v>666</v>
      </c>
      <c r="C38" s="33">
        <v>0</v>
      </c>
      <c r="D38" s="33"/>
      <c r="E38" s="49"/>
      <c r="F38" s="48"/>
      <c r="G38" s="48"/>
      <c r="H38" s="46"/>
      <c r="I38" s="48">
        <f t="shared" si="6"/>
        <v>0</v>
      </c>
      <c r="J38" s="171"/>
      <c r="K38" s="162"/>
      <c r="L38" s="33"/>
      <c r="M38" s="19">
        <f t="shared" si="5"/>
        <v>0</v>
      </c>
    </row>
    <row r="39" spans="1:13" ht="18" customHeight="1">
      <c r="A39" s="27" t="s">
        <v>667</v>
      </c>
      <c r="B39" s="41" t="s">
        <v>668</v>
      </c>
      <c r="C39" s="47">
        <f>C40</f>
        <v>237</v>
      </c>
      <c r="D39" s="43"/>
      <c r="E39" s="49"/>
      <c r="F39" s="47">
        <f>F40</f>
        <v>118</v>
      </c>
      <c r="G39" s="47">
        <f>G40</f>
        <v>118</v>
      </c>
      <c r="H39" s="42">
        <f>H40</f>
        <v>2222.74</v>
      </c>
      <c r="I39" s="48">
        <f t="shared" si="6"/>
        <v>2104.7</v>
      </c>
      <c r="J39" s="172">
        <f>H39/F39</f>
        <v>18.84</v>
      </c>
      <c r="K39" s="162"/>
      <c r="L39" s="43">
        <f>L40</f>
        <v>161</v>
      </c>
      <c r="M39" s="19">
        <f t="shared" si="5"/>
        <v>2062</v>
      </c>
    </row>
    <row r="40" spans="1:13" ht="24" customHeight="1">
      <c r="A40" s="27" t="s">
        <v>669</v>
      </c>
      <c r="B40" s="45" t="s">
        <v>670</v>
      </c>
      <c r="C40" s="48">
        <v>237</v>
      </c>
      <c r="D40" s="33"/>
      <c r="E40" s="49"/>
      <c r="F40" s="48">
        <v>118</v>
      </c>
      <c r="G40" s="48">
        <v>118</v>
      </c>
      <c r="H40" s="46">
        <v>2222.74</v>
      </c>
      <c r="I40" s="48">
        <f t="shared" si="6"/>
        <v>2104.7</v>
      </c>
      <c r="J40" s="171">
        <f>H40/F40</f>
        <v>18.837</v>
      </c>
      <c r="K40" s="162"/>
      <c r="L40" s="33">
        <v>161</v>
      </c>
      <c r="M40" s="19">
        <f t="shared" si="5"/>
        <v>2062</v>
      </c>
    </row>
    <row r="41" spans="1:13" ht="23.25" customHeight="1">
      <c r="A41" s="27" t="s">
        <v>671</v>
      </c>
      <c r="B41" s="75" t="s">
        <v>351</v>
      </c>
      <c r="C41" s="42">
        <f>C42+C43+C44</f>
        <v>25145.5</v>
      </c>
      <c r="D41" s="33"/>
      <c r="E41" s="49"/>
      <c r="F41" s="47">
        <f>F42+F43+F44</f>
        <v>10350</v>
      </c>
      <c r="G41" s="47">
        <f>G42+G43+G44</f>
        <v>12400</v>
      </c>
      <c r="H41" s="42">
        <f>H42+H43+H44</f>
        <v>6079.48</v>
      </c>
      <c r="I41" s="48">
        <f t="shared" si="6"/>
        <v>-4270.5</v>
      </c>
      <c r="J41" s="171">
        <f>H41/F41</f>
        <v>0.587</v>
      </c>
      <c r="K41" s="162">
        <f>H41/C41</f>
        <v>0.242</v>
      </c>
      <c r="L41" s="47">
        <f>L42+L43+L44</f>
        <v>1893</v>
      </c>
      <c r="M41" s="19">
        <f t="shared" si="5"/>
        <v>4186</v>
      </c>
    </row>
    <row r="42" spans="1:13" ht="49.5" customHeight="1">
      <c r="A42" s="27" t="s">
        <v>554</v>
      </c>
      <c r="B42" s="45" t="s">
        <v>672</v>
      </c>
      <c r="C42" s="48">
        <v>11670</v>
      </c>
      <c r="D42" s="43"/>
      <c r="E42" s="49"/>
      <c r="F42" s="48">
        <v>5150</v>
      </c>
      <c r="G42" s="48">
        <v>5800</v>
      </c>
      <c r="H42" s="46">
        <v>3869.13</v>
      </c>
      <c r="I42" s="48">
        <f t="shared" si="6"/>
        <v>-1280.9</v>
      </c>
      <c r="J42" s="171">
        <f>H42/F42</f>
        <v>0.751</v>
      </c>
      <c r="K42" s="162">
        <f>H42/C42</f>
        <v>0.332</v>
      </c>
      <c r="L42" s="33">
        <v>1774</v>
      </c>
      <c r="M42" s="19">
        <f t="shared" si="5"/>
        <v>2095</v>
      </c>
    </row>
    <row r="43" spans="1:13" ht="60.75" customHeight="1">
      <c r="A43" s="27" t="s">
        <v>674</v>
      </c>
      <c r="B43" s="45" t="s">
        <v>675</v>
      </c>
      <c r="C43" s="48">
        <v>5252</v>
      </c>
      <c r="D43" s="33"/>
      <c r="E43" s="49"/>
      <c r="F43" s="48">
        <v>2200</v>
      </c>
      <c r="G43" s="48">
        <v>2600</v>
      </c>
      <c r="H43" s="46">
        <v>570.74</v>
      </c>
      <c r="I43" s="48">
        <f t="shared" si="6"/>
        <v>-1629.3</v>
      </c>
      <c r="J43" s="171"/>
      <c r="K43" s="162"/>
      <c r="L43" s="33">
        <v>119</v>
      </c>
      <c r="M43" s="19">
        <f t="shared" si="5"/>
        <v>452</v>
      </c>
    </row>
    <row r="44" spans="1:13" ht="36" customHeight="1">
      <c r="A44" s="27" t="s">
        <v>676</v>
      </c>
      <c r="B44" s="45" t="s">
        <v>677</v>
      </c>
      <c r="C44" s="48">
        <v>8223.5</v>
      </c>
      <c r="D44" s="33"/>
      <c r="E44" s="49"/>
      <c r="F44" s="48">
        <v>3000</v>
      </c>
      <c r="G44" s="48">
        <v>4000</v>
      </c>
      <c r="H44" s="46">
        <v>1639.61</v>
      </c>
      <c r="I44" s="48">
        <f t="shared" si="6"/>
        <v>-1360.4</v>
      </c>
      <c r="J44" s="171"/>
      <c r="K44" s="162"/>
      <c r="L44" s="33"/>
      <c r="M44" s="19">
        <f t="shared" si="5"/>
        <v>1640</v>
      </c>
    </row>
    <row r="45" spans="1:13" ht="47.25" customHeight="1">
      <c r="A45" s="27" t="s">
        <v>678</v>
      </c>
      <c r="B45" s="45" t="s">
        <v>679</v>
      </c>
      <c r="C45" s="33"/>
      <c r="D45" s="33"/>
      <c r="E45" s="49"/>
      <c r="F45" s="48">
        <v>0</v>
      </c>
      <c r="G45" s="48">
        <v>0</v>
      </c>
      <c r="H45" s="46">
        <v>532.77</v>
      </c>
      <c r="I45" s="48">
        <f t="shared" si="6"/>
        <v>532.8</v>
      </c>
      <c r="J45" s="171"/>
      <c r="K45" s="162"/>
      <c r="L45" s="33">
        <v>3076</v>
      </c>
      <c r="M45" s="19">
        <f t="shared" si="5"/>
        <v>-2543</v>
      </c>
    </row>
    <row r="46" spans="1:13" ht="24.75" customHeight="1">
      <c r="A46" s="27" t="s">
        <v>680</v>
      </c>
      <c r="B46" s="75" t="s">
        <v>681</v>
      </c>
      <c r="C46" s="42">
        <f>C47+C48+C51</f>
        <v>80086.3</v>
      </c>
      <c r="D46" s="42"/>
      <c r="E46" s="49"/>
      <c r="F46" s="47">
        <f>F47+F48+F51</f>
        <v>31649</v>
      </c>
      <c r="G46" s="47">
        <f>G47+G48+G51</f>
        <v>37737.6</v>
      </c>
      <c r="H46" s="42">
        <f>H47+H48+H51</f>
        <v>34080.59</v>
      </c>
      <c r="I46" s="48">
        <f t="shared" si="6"/>
        <v>2431.6</v>
      </c>
      <c r="J46" s="171">
        <f>H46/F46</f>
        <v>1.077</v>
      </c>
      <c r="K46" s="162">
        <f>H46/C46</f>
        <v>0.426</v>
      </c>
      <c r="L46" s="47">
        <f>L47+L48+L51</f>
        <v>20283</v>
      </c>
      <c r="M46" s="19">
        <f t="shared" si="5"/>
        <v>13798</v>
      </c>
    </row>
    <row r="47" spans="1:13" ht="36" customHeight="1">
      <c r="A47" s="27" t="s">
        <v>682</v>
      </c>
      <c r="B47" s="45" t="s">
        <v>683</v>
      </c>
      <c r="C47" s="48">
        <v>40197</v>
      </c>
      <c r="D47" s="33"/>
      <c r="E47" s="49"/>
      <c r="F47" s="48">
        <v>17600</v>
      </c>
      <c r="G47" s="48">
        <v>20000</v>
      </c>
      <c r="H47" s="46">
        <v>21222.15</v>
      </c>
      <c r="I47" s="48">
        <f t="shared" si="6"/>
        <v>3622.2</v>
      </c>
      <c r="J47" s="171">
        <f>H47/F47</f>
        <v>1.206</v>
      </c>
      <c r="K47" s="162">
        <f>H47/C47</f>
        <v>0.528</v>
      </c>
      <c r="L47" s="33">
        <v>18203</v>
      </c>
      <c r="M47" s="19">
        <f t="shared" si="5"/>
        <v>3019</v>
      </c>
    </row>
    <row r="48" spans="1:13" ht="35.25" customHeight="1">
      <c r="A48" s="27" t="s">
        <v>684</v>
      </c>
      <c r="B48" s="45" t="s">
        <v>685</v>
      </c>
      <c r="C48" s="48">
        <f>SUM(C49:C50)</f>
        <v>7230</v>
      </c>
      <c r="D48" s="33"/>
      <c r="E48" s="49"/>
      <c r="F48" s="47">
        <f>F49+F50</f>
        <v>3000</v>
      </c>
      <c r="G48" s="47">
        <f>G49+G50</f>
        <v>3600</v>
      </c>
      <c r="H48" s="42">
        <f>H49+H50</f>
        <v>2754.6</v>
      </c>
      <c r="I48" s="48">
        <f t="shared" si="6"/>
        <v>-245.4</v>
      </c>
      <c r="J48" s="171">
        <f>H48/F48</f>
        <v>0.918</v>
      </c>
      <c r="K48" s="162">
        <f>H48/C48</f>
        <v>0.381</v>
      </c>
      <c r="L48" s="47">
        <f>L49+L50</f>
        <v>2080</v>
      </c>
      <c r="M48" s="19">
        <f t="shared" si="5"/>
        <v>675</v>
      </c>
    </row>
    <row r="49" spans="1:13" ht="35.25" customHeight="1">
      <c r="A49" s="27" t="s">
        <v>686</v>
      </c>
      <c r="B49" s="45" t="s">
        <v>687</v>
      </c>
      <c r="C49" s="29">
        <v>7230</v>
      </c>
      <c r="E49" s="49"/>
      <c r="F49" s="29">
        <v>3000</v>
      </c>
      <c r="G49" s="29">
        <v>3600</v>
      </c>
      <c r="H49" s="46">
        <v>2754.6</v>
      </c>
      <c r="I49" s="48">
        <f t="shared" si="6"/>
        <v>-245.4</v>
      </c>
      <c r="J49" s="171"/>
      <c r="K49" s="162"/>
      <c r="L49" s="33">
        <v>2060</v>
      </c>
      <c r="M49" s="19">
        <f t="shared" si="5"/>
        <v>695</v>
      </c>
    </row>
    <row r="50" spans="1:13" ht="33" customHeight="1">
      <c r="A50" s="27" t="s">
        <v>688</v>
      </c>
      <c r="B50" s="45" t="s">
        <v>689</v>
      </c>
      <c r="C50" s="48"/>
      <c r="D50" s="33"/>
      <c r="E50" s="49"/>
      <c r="F50" s="48"/>
      <c r="G50" s="48"/>
      <c r="H50" s="46">
        <v>0</v>
      </c>
      <c r="I50" s="48">
        <f t="shared" si="6"/>
        <v>0</v>
      </c>
      <c r="J50" s="171"/>
      <c r="K50" s="162"/>
      <c r="L50" s="33">
        <v>20</v>
      </c>
      <c r="M50" s="19">
        <f t="shared" si="5"/>
        <v>-20</v>
      </c>
    </row>
    <row r="51" spans="1:13" ht="36" customHeight="1">
      <c r="A51" s="27" t="s">
        <v>690</v>
      </c>
      <c r="B51" s="45" t="s">
        <v>691</v>
      </c>
      <c r="C51" s="48">
        <f>5853.5+26805.8</f>
        <v>32659.3</v>
      </c>
      <c r="D51" s="46"/>
      <c r="E51" s="49"/>
      <c r="F51" s="46">
        <v>11049</v>
      </c>
      <c r="G51" s="46">
        <v>14137.6</v>
      </c>
      <c r="H51" s="46">
        <v>10103.84</v>
      </c>
      <c r="I51" s="48">
        <f t="shared" si="6"/>
        <v>-945.2</v>
      </c>
      <c r="J51" s="171"/>
      <c r="K51" s="162"/>
      <c r="L51" s="33">
        <v>0</v>
      </c>
      <c r="M51" s="19">
        <f t="shared" si="5"/>
        <v>10104</v>
      </c>
    </row>
    <row r="52" spans="1:13" ht="14.25" customHeight="1">
      <c r="A52" s="20" t="s">
        <v>692</v>
      </c>
      <c r="B52" s="51" t="s">
        <v>693</v>
      </c>
      <c r="C52" s="22">
        <f>C53</f>
        <v>4464.3</v>
      </c>
      <c r="D52" s="22"/>
      <c r="E52" s="49"/>
      <c r="F52" s="22">
        <f>F53</f>
        <v>1716</v>
      </c>
      <c r="G52" s="22">
        <f>G53</f>
        <v>2232</v>
      </c>
      <c r="H52" s="24">
        <f>H53</f>
        <v>1260.58</v>
      </c>
      <c r="I52" s="22">
        <f t="shared" si="6"/>
        <v>-455.4</v>
      </c>
      <c r="J52" s="170">
        <f>H52/F52</f>
        <v>0.735</v>
      </c>
      <c r="K52" s="162">
        <f>H52/C52</f>
        <v>0.282</v>
      </c>
      <c r="L52" s="22">
        <f>L53</f>
        <v>2697.8</v>
      </c>
      <c r="M52" s="19">
        <f t="shared" si="5"/>
        <v>-1437</v>
      </c>
    </row>
    <row r="53" spans="1:13" ht="15" customHeight="1">
      <c r="A53" s="27" t="s">
        <v>694</v>
      </c>
      <c r="B53" s="45" t="s">
        <v>695</v>
      </c>
      <c r="C53" s="48">
        <v>4464.3</v>
      </c>
      <c r="D53" s="48"/>
      <c r="E53" s="49"/>
      <c r="F53" s="48">
        <v>1716</v>
      </c>
      <c r="G53" s="48">
        <v>2232</v>
      </c>
      <c r="H53" s="46">
        <v>1260.58</v>
      </c>
      <c r="I53" s="48">
        <f t="shared" si="6"/>
        <v>-455.4</v>
      </c>
      <c r="J53" s="171">
        <f>H53/F53</f>
        <v>0.735</v>
      </c>
      <c r="K53" s="162">
        <f>H53/C53</f>
        <v>0.282</v>
      </c>
      <c r="L53" s="48">
        <v>2697.8</v>
      </c>
      <c r="M53" s="19">
        <f t="shared" si="5"/>
        <v>-1437</v>
      </c>
    </row>
    <row r="54" spans="1:13" ht="26.25" customHeight="1">
      <c r="A54" s="20" t="s">
        <v>696</v>
      </c>
      <c r="B54" s="51" t="s">
        <v>697</v>
      </c>
      <c r="C54" s="22">
        <f>C55+C56</f>
        <v>4861</v>
      </c>
      <c r="D54" s="22"/>
      <c r="E54" s="49"/>
      <c r="F54" s="22">
        <f>F55+F56</f>
        <v>2023</v>
      </c>
      <c r="G54" s="22">
        <f>G55+G56</f>
        <v>2430</v>
      </c>
      <c r="H54" s="24">
        <f>H55+H56+H57+H69</f>
        <v>926.06</v>
      </c>
      <c r="I54" s="22">
        <f t="shared" si="6"/>
        <v>-1096.9</v>
      </c>
      <c r="J54" s="170">
        <f>H54/F54</f>
        <v>0.458</v>
      </c>
      <c r="K54" s="162">
        <f>H54/C54</f>
        <v>0.191</v>
      </c>
      <c r="L54" s="24">
        <f>L55+L56+L57+L69</f>
        <v>1529.8</v>
      </c>
      <c r="M54" s="19">
        <f t="shared" si="5"/>
        <v>-604</v>
      </c>
    </row>
    <row r="55" spans="1:13" ht="37.5" customHeight="1">
      <c r="A55" s="27" t="s">
        <v>698</v>
      </c>
      <c r="B55" s="52" t="s">
        <v>703</v>
      </c>
      <c r="C55" s="48">
        <v>4818.2</v>
      </c>
      <c r="D55" s="48"/>
      <c r="E55" s="49"/>
      <c r="F55" s="48">
        <v>2005</v>
      </c>
      <c r="G55" s="48">
        <v>2409</v>
      </c>
      <c r="H55" s="46">
        <v>574.7</v>
      </c>
      <c r="I55" s="48">
        <f t="shared" si="6"/>
        <v>-1430.3</v>
      </c>
      <c r="J55" s="171">
        <f>H55/F55</f>
        <v>0.287</v>
      </c>
      <c r="K55" s="162">
        <f>H55/C55</f>
        <v>0.119</v>
      </c>
      <c r="L55" s="48">
        <v>1497.8</v>
      </c>
      <c r="M55" s="19">
        <f aca="true" t="shared" si="7" ref="M55:M86">H55-L55</f>
        <v>-923</v>
      </c>
    </row>
    <row r="56" spans="1:13" ht="35.25" customHeight="1">
      <c r="A56" s="27" t="s">
        <v>704</v>
      </c>
      <c r="B56" s="52" t="s">
        <v>705</v>
      </c>
      <c r="C56" s="48">
        <v>42.8</v>
      </c>
      <c r="D56" s="48"/>
      <c r="E56" s="48"/>
      <c r="F56" s="48">
        <v>18</v>
      </c>
      <c r="G56" s="48">
        <v>21</v>
      </c>
      <c r="H56" s="46">
        <v>46.36</v>
      </c>
      <c r="I56" s="48">
        <f t="shared" si="6"/>
        <v>28.4</v>
      </c>
      <c r="J56" s="171">
        <f>H56/F56</f>
        <v>2.576</v>
      </c>
      <c r="K56" s="162">
        <f>H56/C56</f>
        <v>1.083</v>
      </c>
      <c r="L56" s="48">
        <v>4.4</v>
      </c>
      <c r="M56" s="19">
        <f t="shared" si="7"/>
        <v>42</v>
      </c>
    </row>
    <row r="57" spans="1:13" ht="36.75" customHeight="1">
      <c r="A57" s="27" t="s">
        <v>706</v>
      </c>
      <c r="B57" s="52" t="s">
        <v>707</v>
      </c>
      <c r="C57" s="48"/>
      <c r="D57" s="48"/>
      <c r="E57" s="48"/>
      <c r="F57" s="48"/>
      <c r="G57" s="48"/>
      <c r="H57" s="42">
        <f>SUM(H58:H68)</f>
        <v>279.15</v>
      </c>
      <c r="I57" s="48">
        <f t="shared" si="6"/>
        <v>279.2</v>
      </c>
      <c r="J57" s="171"/>
      <c r="K57" s="162"/>
      <c r="L57" s="47">
        <v>27.6</v>
      </c>
      <c r="M57" s="19">
        <f t="shared" si="7"/>
        <v>252</v>
      </c>
    </row>
    <row r="58" spans="1:13" ht="37.5" customHeight="1">
      <c r="A58" s="27" t="s">
        <v>256</v>
      </c>
      <c r="B58" s="52" t="s">
        <v>707</v>
      </c>
      <c r="C58" s="48"/>
      <c r="D58" s="48"/>
      <c r="E58" s="48"/>
      <c r="F58" s="48"/>
      <c r="G58" s="48"/>
      <c r="H58" s="46">
        <v>76.5</v>
      </c>
      <c r="I58" s="48">
        <f t="shared" si="6"/>
        <v>76.5</v>
      </c>
      <c r="J58" s="171"/>
      <c r="K58" s="162"/>
      <c r="L58" s="53"/>
      <c r="M58" s="19">
        <f t="shared" si="7"/>
        <v>77</v>
      </c>
    </row>
    <row r="59" spans="1:13" ht="36">
      <c r="A59" s="27" t="s">
        <v>266</v>
      </c>
      <c r="B59" s="52" t="s">
        <v>707</v>
      </c>
      <c r="C59" s="48"/>
      <c r="D59" s="48"/>
      <c r="E59" s="48"/>
      <c r="F59" s="48"/>
      <c r="G59" s="48"/>
      <c r="H59" s="46">
        <v>32.3</v>
      </c>
      <c r="I59" s="48">
        <f t="shared" si="6"/>
        <v>32.3</v>
      </c>
      <c r="J59" s="171"/>
      <c r="K59" s="162"/>
      <c r="L59" s="53"/>
      <c r="M59" s="19">
        <f t="shared" si="7"/>
        <v>32</v>
      </c>
    </row>
    <row r="60" spans="1:13" ht="36">
      <c r="A60" s="27" t="s">
        <v>370</v>
      </c>
      <c r="B60" s="52" t="s">
        <v>707</v>
      </c>
      <c r="C60" s="48"/>
      <c r="D60" s="48"/>
      <c r="E60" s="48"/>
      <c r="F60" s="48"/>
      <c r="G60" s="48"/>
      <c r="H60" s="46">
        <v>91.83</v>
      </c>
      <c r="I60" s="48">
        <f t="shared" si="6"/>
        <v>91.8</v>
      </c>
      <c r="J60" s="171"/>
      <c r="K60" s="162"/>
      <c r="L60" s="53"/>
      <c r="M60" s="19">
        <f t="shared" si="7"/>
        <v>92</v>
      </c>
    </row>
    <row r="61" spans="1:13" ht="36">
      <c r="A61" s="27" t="s">
        <v>379</v>
      </c>
      <c r="B61" s="52" t="s">
        <v>707</v>
      </c>
      <c r="C61" s="48"/>
      <c r="D61" s="48"/>
      <c r="E61" s="48"/>
      <c r="F61" s="48"/>
      <c r="G61" s="48"/>
      <c r="H61" s="46">
        <v>42.2</v>
      </c>
      <c r="I61" s="48">
        <f t="shared" si="6"/>
        <v>42.2</v>
      </c>
      <c r="J61" s="171"/>
      <c r="K61" s="162"/>
      <c r="L61" s="53"/>
      <c r="M61" s="19">
        <f t="shared" si="7"/>
        <v>42</v>
      </c>
    </row>
    <row r="62" spans="1:13" ht="36">
      <c r="A62" s="27" t="s">
        <v>710</v>
      </c>
      <c r="B62" s="52" t="s">
        <v>707</v>
      </c>
      <c r="C62" s="48"/>
      <c r="D62" s="48"/>
      <c r="E62" s="48"/>
      <c r="F62" s="48"/>
      <c r="G62" s="48"/>
      <c r="H62" s="46"/>
      <c r="I62" s="48">
        <f aca="true" t="shared" si="8" ref="I62:I89">H62-F62</f>
        <v>0</v>
      </c>
      <c r="J62" s="171"/>
      <c r="K62" s="162"/>
      <c r="L62" s="53"/>
      <c r="M62" s="19">
        <f t="shared" si="7"/>
        <v>0</v>
      </c>
    </row>
    <row r="63" spans="1:13" ht="36">
      <c r="A63" s="27" t="s">
        <v>711</v>
      </c>
      <c r="B63" s="52" t="s">
        <v>707</v>
      </c>
      <c r="C63" s="48"/>
      <c r="D63" s="48"/>
      <c r="E63" s="48"/>
      <c r="F63" s="48"/>
      <c r="G63" s="48"/>
      <c r="H63" s="46"/>
      <c r="I63" s="48">
        <f t="shared" si="8"/>
        <v>0</v>
      </c>
      <c r="J63" s="171"/>
      <c r="K63" s="162"/>
      <c r="L63" s="53"/>
      <c r="M63" s="19">
        <f t="shared" si="7"/>
        <v>0</v>
      </c>
    </row>
    <row r="64" spans="1:13" ht="36">
      <c r="A64" s="27" t="s">
        <v>712</v>
      </c>
      <c r="B64" s="52" t="s">
        <v>707</v>
      </c>
      <c r="C64" s="48"/>
      <c r="D64" s="48"/>
      <c r="E64" s="48"/>
      <c r="F64" s="48"/>
      <c r="G64" s="48"/>
      <c r="H64" s="46"/>
      <c r="I64" s="48">
        <f t="shared" si="8"/>
        <v>0</v>
      </c>
      <c r="J64" s="171"/>
      <c r="K64" s="162"/>
      <c r="L64" s="53"/>
      <c r="M64" s="19">
        <f t="shared" si="7"/>
        <v>0</v>
      </c>
    </row>
    <row r="65" spans="1:13" ht="36">
      <c r="A65" s="27" t="s">
        <v>534</v>
      </c>
      <c r="B65" s="52" t="s">
        <v>707</v>
      </c>
      <c r="C65" s="48"/>
      <c r="D65" s="48"/>
      <c r="E65" s="48"/>
      <c r="F65" s="48"/>
      <c r="G65" s="48"/>
      <c r="H65" s="46">
        <v>18.78</v>
      </c>
      <c r="I65" s="48">
        <f t="shared" si="8"/>
        <v>18.8</v>
      </c>
      <c r="J65" s="171"/>
      <c r="K65" s="162"/>
      <c r="L65" s="53"/>
      <c r="M65" s="19">
        <f t="shared" si="7"/>
        <v>19</v>
      </c>
    </row>
    <row r="66" spans="1:13" ht="36">
      <c r="A66" s="27" t="s">
        <v>350</v>
      </c>
      <c r="B66" s="52" t="s">
        <v>707</v>
      </c>
      <c r="C66" s="48"/>
      <c r="D66" s="48"/>
      <c r="E66" s="48"/>
      <c r="F66" s="48"/>
      <c r="G66" s="48"/>
      <c r="H66" s="46">
        <v>17.54</v>
      </c>
      <c r="I66" s="48">
        <f t="shared" si="8"/>
        <v>17.5</v>
      </c>
      <c r="J66" s="171"/>
      <c r="K66" s="162"/>
      <c r="L66" s="53"/>
      <c r="M66" s="19">
        <f t="shared" si="7"/>
        <v>18</v>
      </c>
    </row>
    <row r="67" spans="1:13" ht="36">
      <c r="A67" s="27" t="s">
        <v>714</v>
      </c>
      <c r="B67" s="52" t="s">
        <v>707</v>
      </c>
      <c r="C67" s="48"/>
      <c r="D67" s="48"/>
      <c r="E67" s="48"/>
      <c r="F67" s="48"/>
      <c r="G67" s="48"/>
      <c r="H67" s="46"/>
      <c r="I67" s="48">
        <f t="shared" si="8"/>
        <v>0</v>
      </c>
      <c r="J67" s="171"/>
      <c r="K67" s="162"/>
      <c r="L67" s="53"/>
      <c r="M67" s="19">
        <f t="shared" si="7"/>
        <v>0</v>
      </c>
    </row>
    <row r="68" spans="1:13" ht="36">
      <c r="A68" s="27" t="s">
        <v>715</v>
      </c>
      <c r="B68" s="52" t="s">
        <v>707</v>
      </c>
      <c r="C68" s="48"/>
      <c r="D68" s="48"/>
      <c r="E68" s="48"/>
      <c r="F68" s="48"/>
      <c r="G68" s="48"/>
      <c r="H68" s="46"/>
      <c r="I68" s="48">
        <f t="shared" si="8"/>
        <v>0</v>
      </c>
      <c r="J68" s="171"/>
      <c r="K68" s="162"/>
      <c r="L68" s="53"/>
      <c r="M68" s="19">
        <f t="shared" si="7"/>
        <v>0</v>
      </c>
    </row>
    <row r="69" spans="1:13" ht="36">
      <c r="A69" s="27" t="s">
        <v>716</v>
      </c>
      <c r="B69" s="52" t="s">
        <v>717</v>
      </c>
      <c r="C69" s="48"/>
      <c r="D69" s="48"/>
      <c r="E69" s="48"/>
      <c r="F69" s="48"/>
      <c r="G69" s="48"/>
      <c r="H69" s="46">
        <v>25.85</v>
      </c>
      <c r="I69" s="48">
        <f t="shared" si="8"/>
        <v>25.9</v>
      </c>
      <c r="J69" s="171"/>
      <c r="K69" s="162"/>
      <c r="L69" s="53"/>
      <c r="M69" s="19">
        <f t="shared" si="7"/>
        <v>26</v>
      </c>
    </row>
    <row r="70" spans="1:13" ht="24.75" customHeight="1">
      <c r="A70" s="20" t="s">
        <v>718</v>
      </c>
      <c r="B70" s="129" t="s">
        <v>719</v>
      </c>
      <c r="C70" s="22">
        <f>C74</f>
        <v>11045</v>
      </c>
      <c r="D70" s="22"/>
      <c r="E70" s="49"/>
      <c r="F70" s="22">
        <f>F74</f>
        <v>4932</v>
      </c>
      <c r="G70" s="22">
        <f>G74</f>
        <v>6079</v>
      </c>
      <c r="H70" s="24">
        <f>H74+H73+H72+H71</f>
        <v>19291.84</v>
      </c>
      <c r="I70" s="22">
        <f t="shared" si="8"/>
        <v>14359.8</v>
      </c>
      <c r="J70" s="170">
        <f>H70/F70</f>
        <v>3.912</v>
      </c>
      <c r="K70" s="162">
        <f>H70/C70</f>
        <v>1.747</v>
      </c>
      <c r="L70" s="22">
        <f>L74+L73+L72+L71</f>
        <v>3611.4</v>
      </c>
      <c r="M70" s="19">
        <f t="shared" si="7"/>
        <v>15680</v>
      </c>
    </row>
    <row r="71" spans="1:13" ht="21.75" customHeight="1">
      <c r="A71" s="27" t="s">
        <v>720</v>
      </c>
      <c r="B71" s="52" t="s">
        <v>721</v>
      </c>
      <c r="C71" s="48"/>
      <c r="D71" s="48"/>
      <c r="E71" s="48"/>
      <c r="F71" s="48"/>
      <c r="G71" s="48"/>
      <c r="H71" s="46">
        <v>415</v>
      </c>
      <c r="I71" s="48">
        <f t="shared" si="8"/>
        <v>415</v>
      </c>
      <c r="J71" s="171"/>
      <c r="K71" s="162"/>
      <c r="L71" s="48">
        <v>7</v>
      </c>
      <c r="M71" s="19">
        <f t="shared" si="7"/>
        <v>408</v>
      </c>
    </row>
    <row r="72" spans="1:13" ht="48" customHeight="1">
      <c r="A72" s="27" t="s">
        <v>722</v>
      </c>
      <c r="B72" s="52" t="s">
        <v>723</v>
      </c>
      <c r="C72" s="48"/>
      <c r="D72" s="48"/>
      <c r="E72" s="48"/>
      <c r="F72" s="48"/>
      <c r="G72" s="48"/>
      <c r="H72" s="46">
        <v>89.23</v>
      </c>
      <c r="I72" s="48">
        <f t="shared" si="8"/>
        <v>89.2</v>
      </c>
      <c r="J72" s="171"/>
      <c r="K72" s="162"/>
      <c r="L72" s="48">
        <v>16.7</v>
      </c>
      <c r="M72" s="19">
        <f t="shared" si="7"/>
        <v>73</v>
      </c>
    </row>
    <row r="73" spans="1:13" ht="57.75" customHeight="1">
      <c r="A73" s="27" t="s">
        <v>724</v>
      </c>
      <c r="B73" s="52" t="s">
        <v>725</v>
      </c>
      <c r="C73" s="48"/>
      <c r="D73" s="48"/>
      <c r="E73" s="48"/>
      <c r="F73" s="48"/>
      <c r="G73" s="48"/>
      <c r="H73" s="46">
        <v>23.06</v>
      </c>
      <c r="I73" s="48">
        <f t="shared" si="8"/>
        <v>23.1</v>
      </c>
      <c r="J73" s="171"/>
      <c r="K73" s="162"/>
      <c r="L73" s="48"/>
      <c r="M73" s="19">
        <f t="shared" si="7"/>
        <v>23</v>
      </c>
    </row>
    <row r="74" spans="1:13" ht="36.75" customHeight="1">
      <c r="A74" s="27" t="s">
        <v>119</v>
      </c>
      <c r="B74" s="52" t="s">
        <v>0</v>
      </c>
      <c r="C74" s="48">
        <v>11045</v>
      </c>
      <c r="D74" s="48"/>
      <c r="E74" s="49"/>
      <c r="F74" s="48">
        <v>4932</v>
      </c>
      <c r="G74" s="48">
        <v>6079</v>
      </c>
      <c r="H74" s="46">
        <v>18764.55</v>
      </c>
      <c r="I74" s="48">
        <f t="shared" si="8"/>
        <v>13832.6</v>
      </c>
      <c r="J74" s="171">
        <f>H74/F74</f>
        <v>3.805</v>
      </c>
      <c r="K74" s="162">
        <f>H74/C74</f>
        <v>1.699</v>
      </c>
      <c r="L74" s="106">
        <v>3587.7</v>
      </c>
      <c r="M74" s="19">
        <f t="shared" si="7"/>
        <v>15177</v>
      </c>
    </row>
    <row r="75" spans="1:13" ht="13.5" customHeight="1">
      <c r="A75" s="20" t="s">
        <v>1</v>
      </c>
      <c r="B75" s="130" t="s">
        <v>2</v>
      </c>
      <c r="C75" s="36">
        <f>C76</f>
        <v>78</v>
      </c>
      <c r="D75" s="36"/>
      <c r="E75" s="49"/>
      <c r="F75" s="36">
        <f>F76</f>
        <v>39</v>
      </c>
      <c r="G75" s="36">
        <f>G76</f>
        <v>46</v>
      </c>
      <c r="H75" s="38">
        <f>H76</f>
        <v>31.8</v>
      </c>
      <c r="I75" s="22">
        <f t="shared" si="8"/>
        <v>-7.2</v>
      </c>
      <c r="J75" s="171">
        <f>H75/F75</f>
        <v>0.815</v>
      </c>
      <c r="K75" s="162">
        <f>H75/C75</f>
        <v>0.408</v>
      </c>
      <c r="L75" s="36">
        <f>L76</f>
        <v>35.6</v>
      </c>
      <c r="M75" s="19">
        <f t="shared" si="7"/>
        <v>-4</v>
      </c>
    </row>
    <row r="76" spans="1:13" ht="13.5" customHeight="1">
      <c r="A76" s="27" t="s">
        <v>3</v>
      </c>
      <c r="B76" s="128" t="s">
        <v>4</v>
      </c>
      <c r="C76" s="47">
        <f>SUM(C77:C79)</f>
        <v>78</v>
      </c>
      <c r="D76" s="47"/>
      <c r="E76" s="49"/>
      <c r="F76" s="47">
        <f>SUM(F77:F79)</f>
        <v>39</v>
      </c>
      <c r="G76" s="47">
        <f>SUM(G77:G79)</f>
        <v>46</v>
      </c>
      <c r="H76" s="42">
        <f>SUM(H77:H79)</f>
        <v>31.8</v>
      </c>
      <c r="I76" s="48">
        <f t="shared" si="8"/>
        <v>-7.2</v>
      </c>
      <c r="J76" s="171">
        <f>H76/F76</f>
        <v>0.815</v>
      </c>
      <c r="K76" s="162">
        <f>H76/C76</f>
        <v>0.408</v>
      </c>
      <c r="L76" s="47">
        <f>SUM(L77:L79)</f>
        <v>35.6</v>
      </c>
      <c r="M76" s="19">
        <f t="shared" si="7"/>
        <v>-4</v>
      </c>
    </row>
    <row r="77" spans="1:13" ht="24">
      <c r="A77" s="27" t="s">
        <v>9</v>
      </c>
      <c r="B77" s="58" t="s">
        <v>10</v>
      </c>
      <c r="C77" s="48">
        <v>78</v>
      </c>
      <c r="D77" s="48"/>
      <c r="E77" s="49"/>
      <c r="F77" s="46">
        <v>39</v>
      </c>
      <c r="G77" s="46">
        <v>46</v>
      </c>
      <c r="H77" s="46">
        <v>21.51</v>
      </c>
      <c r="I77" s="48">
        <f t="shared" si="8"/>
        <v>-17.5</v>
      </c>
      <c r="J77" s="171">
        <f>H77/F77</f>
        <v>0.552</v>
      </c>
      <c r="K77" s="162">
        <f>H77/C77</f>
        <v>0.276</v>
      </c>
      <c r="L77" s="106">
        <v>25.2</v>
      </c>
      <c r="M77" s="19">
        <f t="shared" si="7"/>
        <v>-4</v>
      </c>
    </row>
    <row r="78" spans="1:13" ht="14.25" customHeight="1">
      <c r="A78" s="27" t="s">
        <v>257</v>
      </c>
      <c r="B78" s="58" t="s">
        <v>258</v>
      </c>
      <c r="C78" s="48"/>
      <c r="D78" s="48"/>
      <c r="E78" s="49"/>
      <c r="F78" s="46"/>
      <c r="G78" s="46"/>
      <c r="H78" s="46">
        <v>10.29</v>
      </c>
      <c r="I78" s="48">
        <f t="shared" si="8"/>
        <v>10.3</v>
      </c>
      <c r="J78" s="171"/>
      <c r="K78" s="162"/>
      <c r="L78" s="106"/>
      <c r="M78" s="19">
        <f t="shared" si="7"/>
        <v>10</v>
      </c>
    </row>
    <row r="79" spans="1:13" ht="14.25" customHeight="1">
      <c r="A79" s="27" t="s">
        <v>11</v>
      </c>
      <c r="B79" s="58" t="s">
        <v>345</v>
      </c>
      <c r="C79" s="48"/>
      <c r="D79" s="48"/>
      <c r="E79" s="49"/>
      <c r="F79" s="46"/>
      <c r="G79" s="46"/>
      <c r="H79" s="46"/>
      <c r="I79" s="48">
        <f t="shared" si="8"/>
        <v>0</v>
      </c>
      <c r="J79" s="171"/>
      <c r="K79" s="162"/>
      <c r="L79" s="106">
        <v>10.4</v>
      </c>
      <c r="M79" s="19">
        <f t="shared" si="7"/>
        <v>-10</v>
      </c>
    </row>
    <row r="80" spans="1:13" ht="15" customHeight="1">
      <c r="A80" s="20" t="s">
        <v>15</v>
      </c>
      <c r="B80" s="130" t="s">
        <v>16</v>
      </c>
      <c r="C80" s="36">
        <f>C81+C82+C83+C88+C91+C94+C98+C99+C101</f>
        <v>6587</v>
      </c>
      <c r="D80" s="36"/>
      <c r="E80" s="49"/>
      <c r="F80" s="38">
        <f>F81+F82+F83+F86+F88+F89+F91+F92+F93+F94+F96+F97+F98+F99+F101</f>
        <v>2587.8</v>
      </c>
      <c r="G80" s="38">
        <f>G81+G82+G83+G86+G88+G89+G91+G92+G93+G94+G96+G97+G98+G99+G101</f>
        <v>3173</v>
      </c>
      <c r="H80" s="38">
        <f>H81+H82+H83+H86+H87+H88+H89+H90+H91+H92+H93+H94+H95+H96+H97+H98+H99+H101</f>
        <v>3598.22</v>
      </c>
      <c r="I80" s="22">
        <f t="shared" si="8"/>
        <v>1010.4</v>
      </c>
      <c r="J80" s="170">
        <f>H80/F80</f>
        <v>1.39</v>
      </c>
      <c r="K80" s="162">
        <f>H80/C80</f>
        <v>0.546</v>
      </c>
      <c r="L80" s="184">
        <f>L81+L82+L83+L86+L88+L89+L91+L92+L93+L94+L96+L97+L98+L99+L101</f>
        <v>2524.4</v>
      </c>
      <c r="M80" s="18">
        <f t="shared" si="7"/>
        <v>1074</v>
      </c>
    </row>
    <row r="81" spans="1:13" ht="24" customHeight="1">
      <c r="A81" s="27" t="s">
        <v>17</v>
      </c>
      <c r="B81" s="58" t="s">
        <v>18</v>
      </c>
      <c r="C81" s="48">
        <v>130</v>
      </c>
      <c r="D81" s="48"/>
      <c r="E81" s="49"/>
      <c r="F81" s="46">
        <v>52</v>
      </c>
      <c r="G81" s="46">
        <v>63</v>
      </c>
      <c r="H81" s="46">
        <v>72.15</v>
      </c>
      <c r="I81" s="48">
        <f t="shared" si="8"/>
        <v>20.2</v>
      </c>
      <c r="J81" s="171">
        <f>H81/F81</f>
        <v>1.388</v>
      </c>
      <c r="K81" s="162">
        <f>H81/C81</f>
        <v>0.555</v>
      </c>
      <c r="L81" s="106">
        <v>60.5</v>
      </c>
      <c r="M81" s="19">
        <f t="shared" si="7"/>
        <v>12</v>
      </c>
    </row>
    <row r="82" spans="1:13" ht="33.75" customHeight="1">
      <c r="A82" s="27" t="s">
        <v>19</v>
      </c>
      <c r="B82" s="58" t="s">
        <v>20</v>
      </c>
      <c r="C82" s="48">
        <v>20</v>
      </c>
      <c r="D82" s="48"/>
      <c r="E82" s="49"/>
      <c r="F82" s="46">
        <v>9</v>
      </c>
      <c r="G82" s="46">
        <v>10</v>
      </c>
      <c r="H82" s="46">
        <v>5.2</v>
      </c>
      <c r="I82" s="48">
        <f t="shared" si="8"/>
        <v>-3.8</v>
      </c>
      <c r="J82" s="171">
        <f>H82/F82</f>
        <v>0.578</v>
      </c>
      <c r="K82" s="162">
        <f>H82/C82</f>
        <v>0.26</v>
      </c>
      <c r="L82" s="106">
        <v>10</v>
      </c>
      <c r="M82" s="19">
        <f t="shared" si="7"/>
        <v>-5</v>
      </c>
    </row>
    <row r="83" spans="1:13" ht="20.25" customHeight="1">
      <c r="A83" s="27" t="s">
        <v>21</v>
      </c>
      <c r="B83" s="58" t="s">
        <v>22</v>
      </c>
      <c r="C83" s="48">
        <v>140</v>
      </c>
      <c r="D83" s="48"/>
      <c r="E83" s="49"/>
      <c r="F83" s="46">
        <v>52</v>
      </c>
      <c r="G83" s="46">
        <v>65</v>
      </c>
      <c r="H83" s="42">
        <f>H84+H85</f>
        <v>163.63</v>
      </c>
      <c r="I83" s="48">
        <f t="shared" si="8"/>
        <v>111.6</v>
      </c>
      <c r="J83" s="171"/>
      <c r="K83" s="162"/>
      <c r="L83" s="106">
        <v>56</v>
      </c>
      <c r="M83" s="19">
        <f t="shared" si="7"/>
        <v>108</v>
      </c>
    </row>
    <row r="84" spans="1:13" ht="16.5" customHeight="1">
      <c r="A84" s="27" t="s">
        <v>23</v>
      </c>
      <c r="B84" s="58" t="s">
        <v>22</v>
      </c>
      <c r="C84" s="48"/>
      <c r="D84" s="48"/>
      <c r="E84" s="33"/>
      <c r="F84" s="46"/>
      <c r="G84" s="46"/>
      <c r="H84" s="46">
        <v>0.05</v>
      </c>
      <c r="I84" s="48">
        <f t="shared" si="8"/>
        <v>0.1</v>
      </c>
      <c r="J84" s="171"/>
      <c r="K84" s="162"/>
      <c r="L84" s="106"/>
      <c r="M84" s="19">
        <f t="shared" si="7"/>
        <v>0</v>
      </c>
    </row>
    <row r="85" spans="1:13" ht="19.5" customHeight="1">
      <c r="A85" s="27" t="s">
        <v>353</v>
      </c>
      <c r="B85" s="58" t="s">
        <v>22</v>
      </c>
      <c r="C85" s="48"/>
      <c r="D85" s="48"/>
      <c r="E85" s="33"/>
      <c r="F85" s="46"/>
      <c r="G85" s="46"/>
      <c r="H85" s="46">
        <v>163.58</v>
      </c>
      <c r="I85" s="48">
        <f t="shared" si="8"/>
        <v>163.6</v>
      </c>
      <c r="J85" s="171"/>
      <c r="K85" s="162"/>
      <c r="L85" s="106"/>
      <c r="M85" s="19">
        <f t="shared" si="7"/>
        <v>164</v>
      </c>
    </row>
    <row r="86" spans="1:13" ht="22.5" customHeight="1">
      <c r="A86" s="27" t="s">
        <v>24</v>
      </c>
      <c r="B86" s="58" t="s">
        <v>25</v>
      </c>
      <c r="C86" s="48"/>
      <c r="D86" s="48"/>
      <c r="E86" s="33"/>
      <c r="F86" s="46"/>
      <c r="G86" s="46"/>
      <c r="H86" s="46">
        <v>133.15</v>
      </c>
      <c r="I86" s="48">
        <f t="shared" si="8"/>
        <v>133.2</v>
      </c>
      <c r="J86" s="171"/>
      <c r="K86" s="162"/>
      <c r="L86" s="106">
        <v>10.6</v>
      </c>
      <c r="M86" s="19">
        <f t="shared" si="7"/>
        <v>123</v>
      </c>
    </row>
    <row r="87" spans="1:13" ht="22.5" customHeight="1">
      <c r="A87" s="27" t="s">
        <v>515</v>
      </c>
      <c r="B87" s="58" t="s">
        <v>25</v>
      </c>
      <c r="C87" s="48"/>
      <c r="D87" s="48"/>
      <c r="E87" s="33"/>
      <c r="F87" s="46"/>
      <c r="G87" s="46"/>
      <c r="H87" s="46">
        <v>3</v>
      </c>
      <c r="I87" s="48">
        <f t="shared" si="8"/>
        <v>3</v>
      </c>
      <c r="J87" s="171"/>
      <c r="K87" s="162"/>
      <c r="L87" s="106"/>
      <c r="M87" s="19"/>
    </row>
    <row r="88" spans="1:13" ht="16.5" customHeight="1">
      <c r="A88" s="27" t="s">
        <v>26</v>
      </c>
      <c r="B88" s="58" t="s">
        <v>27</v>
      </c>
      <c r="C88" s="48">
        <v>30</v>
      </c>
      <c r="D88" s="48"/>
      <c r="E88" s="33"/>
      <c r="F88" s="46">
        <v>11</v>
      </c>
      <c r="G88" s="46">
        <v>14</v>
      </c>
      <c r="H88" s="46">
        <v>24</v>
      </c>
      <c r="I88" s="48">
        <f t="shared" si="8"/>
        <v>13</v>
      </c>
      <c r="J88" s="171"/>
      <c r="K88" s="162"/>
      <c r="L88" s="106">
        <v>7.8</v>
      </c>
      <c r="M88" s="19">
        <f>H88-L88</f>
        <v>16</v>
      </c>
    </row>
    <row r="89" spans="1:13" ht="25.5" customHeight="1">
      <c r="A89" s="27" t="s">
        <v>28</v>
      </c>
      <c r="B89" s="58" t="s">
        <v>29</v>
      </c>
      <c r="C89" s="48"/>
      <c r="D89" s="48"/>
      <c r="E89" s="33"/>
      <c r="F89" s="46"/>
      <c r="G89" s="46"/>
      <c r="H89" s="46"/>
      <c r="I89" s="48">
        <f t="shared" si="8"/>
        <v>0</v>
      </c>
      <c r="J89" s="171"/>
      <c r="K89" s="162"/>
      <c r="L89" s="106"/>
      <c r="M89" s="19">
        <f>H89-L89</f>
        <v>0</v>
      </c>
    </row>
    <row r="90" spans="1:13" ht="25.5" customHeight="1">
      <c r="A90" s="27" t="s">
        <v>535</v>
      </c>
      <c r="B90" s="58" t="s">
        <v>29</v>
      </c>
      <c r="C90" s="48"/>
      <c r="D90" s="48"/>
      <c r="E90" s="33"/>
      <c r="F90" s="46"/>
      <c r="G90" s="46"/>
      <c r="H90" s="46">
        <v>1.54</v>
      </c>
      <c r="I90" s="48"/>
      <c r="J90" s="171"/>
      <c r="K90" s="162"/>
      <c r="L90" s="106"/>
      <c r="M90" s="19"/>
    </row>
    <row r="91" spans="1:13" ht="22.5" customHeight="1">
      <c r="A91" s="27" t="s">
        <v>30</v>
      </c>
      <c r="B91" s="58" t="s">
        <v>31</v>
      </c>
      <c r="C91" s="48">
        <v>20</v>
      </c>
      <c r="D91" s="48"/>
      <c r="E91" s="49"/>
      <c r="F91" s="46">
        <v>8.6</v>
      </c>
      <c r="G91" s="46">
        <v>10</v>
      </c>
      <c r="H91" s="46">
        <v>12</v>
      </c>
      <c r="I91" s="48">
        <f>H91-F91</f>
        <v>3.4</v>
      </c>
      <c r="J91" s="171">
        <f>H91/F91</f>
        <v>1.395</v>
      </c>
      <c r="K91" s="162">
        <f>H91/C91</f>
        <v>0.6</v>
      </c>
      <c r="L91" s="106">
        <v>10</v>
      </c>
      <c r="M91" s="19">
        <f>H91-L91</f>
        <v>2</v>
      </c>
    </row>
    <row r="92" spans="1:13" ht="22.5" customHeight="1">
      <c r="A92" s="27" t="s">
        <v>32</v>
      </c>
      <c r="B92" s="58" t="s">
        <v>33</v>
      </c>
      <c r="C92" s="48"/>
      <c r="D92" s="48"/>
      <c r="E92" s="33"/>
      <c r="F92" s="46"/>
      <c r="G92" s="46"/>
      <c r="H92" s="46">
        <v>12</v>
      </c>
      <c r="I92" s="48">
        <f>H92-F92</f>
        <v>12</v>
      </c>
      <c r="J92" s="171"/>
      <c r="K92" s="162"/>
      <c r="L92" s="106"/>
      <c r="M92" s="19">
        <f>H92-L92</f>
        <v>12</v>
      </c>
    </row>
    <row r="93" spans="1:13" ht="22.5" customHeight="1">
      <c r="A93" s="27" t="s">
        <v>34</v>
      </c>
      <c r="B93" s="58" t="s">
        <v>35</v>
      </c>
      <c r="C93" s="48"/>
      <c r="D93" s="48"/>
      <c r="E93" s="33"/>
      <c r="F93" s="46"/>
      <c r="G93" s="46"/>
      <c r="H93" s="46"/>
      <c r="I93" s="48">
        <f>H93-F93</f>
        <v>0</v>
      </c>
      <c r="J93" s="171"/>
      <c r="K93" s="162"/>
      <c r="L93" s="106"/>
      <c r="M93" s="19">
        <f>H93-L93</f>
        <v>0</v>
      </c>
    </row>
    <row r="94" spans="1:13" ht="13.5" customHeight="1">
      <c r="A94" s="27" t="s">
        <v>36</v>
      </c>
      <c r="B94" s="58" t="s">
        <v>37</v>
      </c>
      <c r="C94" s="48">
        <v>30</v>
      </c>
      <c r="D94" s="48"/>
      <c r="E94" s="49"/>
      <c r="F94" s="46">
        <v>11.6</v>
      </c>
      <c r="G94" s="46">
        <v>14</v>
      </c>
      <c r="H94" s="46">
        <v>39.45</v>
      </c>
      <c r="I94" s="48">
        <f>H94-F94</f>
        <v>27.9</v>
      </c>
      <c r="J94" s="171">
        <f>H94/F94</f>
        <v>3.401</v>
      </c>
      <c r="K94" s="162">
        <f>H94/C94</f>
        <v>1.315</v>
      </c>
      <c r="L94" s="106">
        <v>19</v>
      </c>
      <c r="M94" s="19">
        <f>H94-L94</f>
        <v>20</v>
      </c>
    </row>
    <row r="95" spans="1:13" ht="13.5" customHeight="1">
      <c r="A95" s="27" t="s">
        <v>516</v>
      </c>
      <c r="B95" s="58" t="s">
        <v>37</v>
      </c>
      <c r="C95" s="48"/>
      <c r="D95" s="48"/>
      <c r="E95" s="49"/>
      <c r="F95" s="46"/>
      <c r="G95" s="46"/>
      <c r="H95" s="46"/>
      <c r="I95" s="48"/>
      <c r="J95" s="171"/>
      <c r="K95" s="162"/>
      <c r="L95" s="106"/>
      <c r="M95" s="19"/>
    </row>
    <row r="96" spans="1:13" ht="31.5" customHeight="1">
      <c r="A96" s="27" t="s">
        <v>38</v>
      </c>
      <c r="B96" s="133" t="s">
        <v>39</v>
      </c>
      <c r="C96" s="33"/>
      <c r="D96" s="33"/>
      <c r="E96" s="33"/>
      <c r="F96" s="46"/>
      <c r="G96" s="46"/>
      <c r="H96" s="46">
        <v>2</v>
      </c>
      <c r="I96" s="48">
        <f aca="true" t="shared" si="9" ref="I96:I111">H96-F96</f>
        <v>2</v>
      </c>
      <c r="J96" s="171"/>
      <c r="K96" s="162"/>
      <c r="L96" s="106"/>
      <c r="M96" s="19">
        <f aca="true" t="shared" si="10" ref="M96:M112">H96-L96</f>
        <v>2</v>
      </c>
    </row>
    <row r="97" spans="1:13" ht="35.25" customHeight="1">
      <c r="A97" s="27" t="s">
        <v>40</v>
      </c>
      <c r="B97" s="133" t="s">
        <v>39</v>
      </c>
      <c r="C97" s="33"/>
      <c r="D97" s="33"/>
      <c r="E97" s="33"/>
      <c r="F97" s="46"/>
      <c r="G97" s="46"/>
      <c r="H97" s="46">
        <v>0.3</v>
      </c>
      <c r="I97" s="48">
        <f t="shared" si="9"/>
        <v>0.3</v>
      </c>
      <c r="J97" s="171"/>
      <c r="K97" s="162"/>
      <c r="L97" s="48">
        <v>0.1</v>
      </c>
      <c r="M97" s="19">
        <f t="shared" si="10"/>
        <v>0</v>
      </c>
    </row>
    <row r="98" spans="1:13" ht="33" customHeight="1">
      <c r="A98" s="27" t="s">
        <v>41</v>
      </c>
      <c r="B98" s="133" t="s">
        <v>39</v>
      </c>
      <c r="C98" s="48">
        <v>75</v>
      </c>
      <c r="D98" s="48"/>
      <c r="E98" s="49"/>
      <c r="F98" s="46">
        <v>30.6</v>
      </c>
      <c r="G98" s="46">
        <v>37</v>
      </c>
      <c r="H98" s="46">
        <v>31.11</v>
      </c>
      <c r="I98" s="48">
        <f t="shared" si="9"/>
        <v>0.5</v>
      </c>
      <c r="J98" s="171">
        <f>H98/F98</f>
        <v>1.017</v>
      </c>
      <c r="K98" s="162">
        <f>H98/C98</f>
        <v>0.415</v>
      </c>
      <c r="L98" s="48">
        <v>41.6</v>
      </c>
      <c r="M98" s="19">
        <f t="shared" si="10"/>
        <v>-10</v>
      </c>
    </row>
    <row r="99" spans="1:13" ht="23.25" customHeight="1">
      <c r="A99" s="27" t="s">
        <v>42</v>
      </c>
      <c r="B99" s="58" t="s">
        <v>239</v>
      </c>
      <c r="C99" s="48">
        <v>5622</v>
      </c>
      <c r="D99" s="48"/>
      <c r="E99" s="49"/>
      <c r="F99" s="46">
        <v>2200</v>
      </c>
      <c r="G99" s="46">
        <v>2700</v>
      </c>
      <c r="H99" s="46">
        <v>1968.84</v>
      </c>
      <c r="I99" s="48">
        <f t="shared" si="9"/>
        <v>-231.2</v>
      </c>
      <c r="J99" s="171">
        <f>H99/F99</f>
        <v>0.895</v>
      </c>
      <c r="K99" s="162">
        <f>H99/C99</f>
        <v>0.35</v>
      </c>
      <c r="L99" s="106">
        <v>1400.3</v>
      </c>
      <c r="M99" s="19">
        <f t="shared" si="10"/>
        <v>569</v>
      </c>
    </row>
    <row r="100" spans="1:13" ht="24">
      <c r="A100" s="27" t="s">
        <v>43</v>
      </c>
      <c r="B100" s="58" t="s">
        <v>44</v>
      </c>
      <c r="C100" s="48"/>
      <c r="D100" s="48"/>
      <c r="E100" s="49"/>
      <c r="F100" s="46"/>
      <c r="G100" s="46"/>
      <c r="H100" s="46"/>
      <c r="I100" s="48">
        <f t="shared" si="9"/>
        <v>0</v>
      </c>
      <c r="J100" s="171"/>
      <c r="K100" s="162"/>
      <c r="L100" s="106"/>
      <c r="M100" s="19">
        <f t="shared" si="10"/>
        <v>0</v>
      </c>
    </row>
    <row r="101" spans="1:13" ht="36">
      <c r="A101" s="27" t="s">
        <v>45</v>
      </c>
      <c r="B101" s="57" t="s">
        <v>240</v>
      </c>
      <c r="C101" s="47">
        <f>C106+C109+C110+C111</f>
        <v>520</v>
      </c>
      <c r="D101" s="47"/>
      <c r="E101" s="65"/>
      <c r="F101" s="47">
        <f>F106+F109+F110+F111</f>
        <v>213</v>
      </c>
      <c r="G101" s="47">
        <f>G106+G109+G110+G111</f>
        <v>260</v>
      </c>
      <c r="H101" s="42">
        <f>SUM(H102:H120)</f>
        <v>1129.85</v>
      </c>
      <c r="I101" s="48">
        <f t="shared" si="9"/>
        <v>916.9</v>
      </c>
      <c r="J101" s="171">
        <f>H101/F101</f>
        <v>5.304</v>
      </c>
      <c r="K101" s="162">
        <f>H101/C101</f>
        <v>2.173</v>
      </c>
      <c r="L101" s="107">
        <f>SUM(L102:L120)</f>
        <v>908.5</v>
      </c>
      <c r="M101" s="19">
        <f t="shared" si="10"/>
        <v>221</v>
      </c>
    </row>
    <row r="102" spans="1:13" ht="24.75" customHeight="1">
      <c r="A102" s="27" t="s">
        <v>46</v>
      </c>
      <c r="B102" s="58" t="s">
        <v>47</v>
      </c>
      <c r="C102" s="48"/>
      <c r="D102" s="48"/>
      <c r="E102" s="33"/>
      <c r="F102" s="46"/>
      <c r="G102" s="46"/>
      <c r="H102" s="46">
        <v>10.2</v>
      </c>
      <c r="I102" s="48">
        <f t="shared" si="9"/>
        <v>10.2</v>
      </c>
      <c r="J102" s="171"/>
      <c r="K102" s="162"/>
      <c r="L102" s="106">
        <v>1</v>
      </c>
      <c r="M102" s="19">
        <f t="shared" si="10"/>
        <v>9</v>
      </c>
    </row>
    <row r="103" spans="1:13" ht="24" customHeight="1">
      <c r="A103" s="27" t="s">
        <v>48</v>
      </c>
      <c r="B103" s="58" t="s">
        <v>47</v>
      </c>
      <c r="C103" s="48"/>
      <c r="D103" s="48"/>
      <c r="E103" s="33"/>
      <c r="F103" s="46"/>
      <c r="G103" s="46"/>
      <c r="H103" s="46">
        <v>0.13</v>
      </c>
      <c r="I103" s="48">
        <f t="shared" si="9"/>
        <v>0.1</v>
      </c>
      <c r="J103" s="171"/>
      <c r="K103" s="162"/>
      <c r="L103" s="106"/>
      <c r="M103" s="19">
        <f t="shared" si="10"/>
        <v>0</v>
      </c>
    </row>
    <row r="104" spans="1:13" ht="36">
      <c r="A104" s="27" t="s">
        <v>49</v>
      </c>
      <c r="B104" s="58" t="s">
        <v>47</v>
      </c>
      <c r="C104" s="48"/>
      <c r="D104" s="48"/>
      <c r="E104" s="33"/>
      <c r="F104" s="46"/>
      <c r="G104" s="46"/>
      <c r="H104" s="46"/>
      <c r="I104" s="48">
        <f t="shared" si="9"/>
        <v>0</v>
      </c>
      <c r="J104" s="171"/>
      <c r="K104" s="162"/>
      <c r="L104" s="106"/>
      <c r="M104" s="19">
        <f t="shared" si="10"/>
        <v>0</v>
      </c>
    </row>
    <row r="105" spans="1:13" ht="24.75" customHeight="1">
      <c r="A105" s="27" t="s">
        <v>50</v>
      </c>
      <c r="B105" s="58" t="s">
        <v>47</v>
      </c>
      <c r="C105" s="48"/>
      <c r="D105" s="48"/>
      <c r="E105" s="33"/>
      <c r="F105" s="46"/>
      <c r="G105" s="46"/>
      <c r="H105" s="46">
        <v>5.85</v>
      </c>
      <c r="I105" s="48">
        <f t="shared" si="9"/>
        <v>5.9</v>
      </c>
      <c r="J105" s="171"/>
      <c r="K105" s="162"/>
      <c r="L105" s="106"/>
      <c r="M105" s="19">
        <f t="shared" si="10"/>
        <v>6</v>
      </c>
    </row>
    <row r="106" spans="1:13" ht="45" customHeight="1">
      <c r="A106" s="27" t="s">
        <v>51</v>
      </c>
      <c r="B106" s="58" t="s">
        <v>181</v>
      </c>
      <c r="C106" s="48">
        <v>20</v>
      </c>
      <c r="D106" s="48"/>
      <c r="E106" s="49"/>
      <c r="F106" s="46">
        <v>9</v>
      </c>
      <c r="G106" s="46">
        <v>10</v>
      </c>
      <c r="H106" s="46">
        <v>356.84</v>
      </c>
      <c r="I106" s="48">
        <f t="shared" si="9"/>
        <v>347.8</v>
      </c>
      <c r="J106" s="171"/>
      <c r="K106" s="162"/>
      <c r="L106" s="106">
        <v>562.4</v>
      </c>
      <c r="M106" s="19">
        <f t="shared" si="10"/>
        <v>-206</v>
      </c>
    </row>
    <row r="107" spans="1:13" ht="34.5" customHeight="1">
      <c r="A107" s="27" t="s">
        <v>267</v>
      </c>
      <c r="B107" s="58" t="s">
        <v>47</v>
      </c>
      <c r="C107" s="48"/>
      <c r="D107" s="48"/>
      <c r="E107" s="49"/>
      <c r="F107" s="46"/>
      <c r="G107" s="46"/>
      <c r="H107" s="46">
        <v>5.15</v>
      </c>
      <c r="I107" s="48">
        <f t="shared" si="9"/>
        <v>5.2</v>
      </c>
      <c r="J107" s="171"/>
      <c r="K107" s="162"/>
      <c r="L107" s="106"/>
      <c r="M107" s="19">
        <f t="shared" si="10"/>
        <v>5</v>
      </c>
    </row>
    <row r="108" spans="1:13" ht="36">
      <c r="A108" s="27" t="s">
        <v>53</v>
      </c>
      <c r="B108" s="58" t="s">
        <v>47</v>
      </c>
      <c r="C108" s="48"/>
      <c r="D108" s="48"/>
      <c r="E108" s="33"/>
      <c r="F108" s="46"/>
      <c r="G108" s="46"/>
      <c r="H108" s="46">
        <v>18.71</v>
      </c>
      <c r="I108" s="48">
        <f t="shared" si="9"/>
        <v>18.7</v>
      </c>
      <c r="J108" s="171"/>
      <c r="K108" s="162"/>
      <c r="L108" s="106">
        <v>0.1</v>
      </c>
      <c r="M108" s="19">
        <f t="shared" si="10"/>
        <v>19</v>
      </c>
    </row>
    <row r="109" spans="1:13" ht="36">
      <c r="A109" s="27" t="s">
        <v>54</v>
      </c>
      <c r="B109" s="58" t="s">
        <v>47</v>
      </c>
      <c r="C109" s="48"/>
      <c r="D109" s="48"/>
      <c r="E109" s="33"/>
      <c r="F109" s="46"/>
      <c r="G109" s="46"/>
      <c r="H109" s="46">
        <v>39</v>
      </c>
      <c r="I109" s="48">
        <f t="shared" si="9"/>
        <v>39</v>
      </c>
      <c r="J109" s="171"/>
      <c r="K109" s="162"/>
      <c r="L109" s="106">
        <v>7</v>
      </c>
      <c r="M109" s="19">
        <f t="shared" si="10"/>
        <v>32</v>
      </c>
    </row>
    <row r="110" spans="1:13" ht="36">
      <c r="A110" s="27" t="s">
        <v>55</v>
      </c>
      <c r="B110" s="58" t="s">
        <v>503</v>
      </c>
      <c r="C110" s="48">
        <v>300</v>
      </c>
      <c r="D110" s="48"/>
      <c r="E110" s="33"/>
      <c r="F110" s="46">
        <v>122</v>
      </c>
      <c r="G110" s="46">
        <v>150</v>
      </c>
      <c r="H110" s="46">
        <v>138.8</v>
      </c>
      <c r="I110" s="48">
        <f t="shared" si="9"/>
        <v>16.8</v>
      </c>
      <c r="J110" s="171"/>
      <c r="K110" s="162">
        <f>H110/C110</f>
        <v>0.463</v>
      </c>
      <c r="L110" s="48">
        <v>171.2</v>
      </c>
      <c r="M110" s="19">
        <f t="shared" si="10"/>
        <v>-32</v>
      </c>
    </row>
    <row r="111" spans="1:13" ht="36">
      <c r="A111" s="27" t="s">
        <v>56</v>
      </c>
      <c r="B111" s="58" t="s">
        <v>57</v>
      </c>
      <c r="C111" s="48">
        <v>200</v>
      </c>
      <c r="D111" s="48"/>
      <c r="E111" s="33"/>
      <c r="F111" s="46">
        <v>82</v>
      </c>
      <c r="G111" s="46">
        <v>100</v>
      </c>
      <c r="H111" s="46">
        <v>240.41</v>
      </c>
      <c r="I111" s="48">
        <f t="shared" si="9"/>
        <v>158.4</v>
      </c>
      <c r="J111" s="171"/>
      <c r="K111" s="162">
        <f>H111/C111</f>
        <v>1.202</v>
      </c>
      <c r="L111" s="48">
        <v>106.1</v>
      </c>
      <c r="M111" s="19">
        <f t="shared" si="10"/>
        <v>134</v>
      </c>
    </row>
    <row r="112" spans="1:13" ht="36">
      <c r="A112" s="27" t="s">
        <v>58</v>
      </c>
      <c r="B112" s="58" t="s">
        <v>47</v>
      </c>
      <c r="C112" s="48"/>
      <c r="D112" s="48"/>
      <c r="E112" s="33"/>
      <c r="F112" s="46"/>
      <c r="G112" s="46"/>
      <c r="H112" s="46">
        <v>214.51</v>
      </c>
      <c r="I112" s="48"/>
      <c r="J112" s="171"/>
      <c r="K112" s="162"/>
      <c r="L112" s="48">
        <v>3.8</v>
      </c>
      <c r="M112" s="19">
        <f t="shared" si="10"/>
        <v>211</v>
      </c>
    </row>
    <row r="113" spans="1:13" ht="36">
      <c r="A113" s="27" t="s">
        <v>259</v>
      </c>
      <c r="B113" s="58" t="s">
        <v>47</v>
      </c>
      <c r="C113" s="48"/>
      <c r="D113" s="48"/>
      <c r="E113" s="33"/>
      <c r="F113" s="46"/>
      <c r="G113" s="46"/>
      <c r="H113" s="46">
        <v>25</v>
      </c>
      <c r="I113" s="48">
        <f aca="true" t="shared" si="11" ref="I113:I128">H113-F113</f>
        <v>25</v>
      </c>
      <c r="J113" s="171"/>
      <c r="K113" s="162"/>
      <c r="L113" s="48"/>
      <c r="M113" s="19">
        <f>H113-L113</f>
        <v>25</v>
      </c>
    </row>
    <row r="114" spans="1:13" ht="36">
      <c r="A114" s="27" t="s">
        <v>59</v>
      </c>
      <c r="B114" s="58" t="s">
        <v>47</v>
      </c>
      <c r="C114" s="48"/>
      <c r="D114" s="48"/>
      <c r="E114" s="33"/>
      <c r="F114" s="46"/>
      <c r="G114" s="46"/>
      <c r="H114" s="46">
        <v>16.21</v>
      </c>
      <c r="I114" s="48">
        <f t="shared" si="11"/>
        <v>16.2</v>
      </c>
      <c r="J114" s="171"/>
      <c r="K114" s="162"/>
      <c r="L114" s="48">
        <v>47.8</v>
      </c>
      <c r="M114" s="19">
        <f>H114-L114</f>
        <v>-32</v>
      </c>
    </row>
    <row r="115" spans="1:13" ht="36">
      <c r="A115" s="27" t="s">
        <v>60</v>
      </c>
      <c r="B115" s="58" t="s">
        <v>47</v>
      </c>
      <c r="C115" s="48"/>
      <c r="D115" s="48"/>
      <c r="E115" s="33"/>
      <c r="F115" s="46"/>
      <c r="G115" s="46"/>
      <c r="H115" s="46">
        <v>25</v>
      </c>
      <c r="I115" s="48">
        <f t="shared" si="11"/>
        <v>25</v>
      </c>
      <c r="J115" s="171"/>
      <c r="K115" s="162"/>
      <c r="L115" s="48"/>
      <c r="M115" s="19"/>
    </row>
    <row r="116" spans="1:13" ht="36">
      <c r="A116" s="27" t="s">
        <v>260</v>
      </c>
      <c r="B116" s="58" t="s">
        <v>47</v>
      </c>
      <c r="C116" s="48"/>
      <c r="D116" s="48"/>
      <c r="E116" s="33"/>
      <c r="F116" s="46"/>
      <c r="G116" s="46"/>
      <c r="H116" s="46">
        <v>33.54</v>
      </c>
      <c r="I116" s="48">
        <f t="shared" si="11"/>
        <v>33.5</v>
      </c>
      <c r="J116" s="171"/>
      <c r="K116" s="162"/>
      <c r="L116" s="48">
        <v>8.8</v>
      </c>
      <c r="M116" s="19">
        <f aca="true" t="shared" si="12" ref="M116:M148">H116-L116</f>
        <v>25</v>
      </c>
    </row>
    <row r="117" spans="1:13" ht="36">
      <c r="A117" s="27" t="s">
        <v>261</v>
      </c>
      <c r="B117" s="58" t="s">
        <v>47</v>
      </c>
      <c r="C117" s="48"/>
      <c r="D117" s="48"/>
      <c r="E117" s="33"/>
      <c r="F117" s="46"/>
      <c r="G117" s="46"/>
      <c r="H117" s="46">
        <v>0.5</v>
      </c>
      <c r="I117" s="48">
        <f t="shared" si="11"/>
        <v>0.5</v>
      </c>
      <c r="J117" s="171"/>
      <c r="K117" s="162"/>
      <c r="L117" s="48">
        <v>0.3</v>
      </c>
      <c r="M117" s="19">
        <f t="shared" si="12"/>
        <v>0</v>
      </c>
    </row>
    <row r="118" spans="1:13" ht="36">
      <c r="A118" s="27" t="s">
        <v>62</v>
      </c>
      <c r="B118" s="58" t="s">
        <v>47</v>
      </c>
      <c r="C118" s="48"/>
      <c r="D118" s="48"/>
      <c r="E118" s="33"/>
      <c r="F118" s="46"/>
      <c r="G118" s="46"/>
      <c r="H118" s="46"/>
      <c r="I118" s="48">
        <f t="shared" si="11"/>
        <v>0</v>
      </c>
      <c r="J118" s="171"/>
      <c r="K118" s="162"/>
      <c r="L118" s="48"/>
      <c r="M118" s="19">
        <f t="shared" si="12"/>
        <v>0</v>
      </c>
    </row>
    <row r="119" spans="1:13" ht="36">
      <c r="A119" s="27" t="s">
        <v>63</v>
      </c>
      <c r="B119" s="58" t="s">
        <v>47</v>
      </c>
      <c r="C119" s="33"/>
      <c r="D119" s="33"/>
      <c r="E119" s="33"/>
      <c r="F119" s="46"/>
      <c r="G119" s="46"/>
      <c r="H119" s="46"/>
      <c r="I119" s="48">
        <f t="shared" si="11"/>
        <v>0</v>
      </c>
      <c r="J119" s="171"/>
      <c r="K119" s="162"/>
      <c r="L119" s="48"/>
      <c r="M119" s="19">
        <f t="shared" si="12"/>
        <v>0</v>
      </c>
    </row>
    <row r="120" spans="1:13" ht="36">
      <c r="A120" s="27" t="s">
        <v>64</v>
      </c>
      <c r="B120" s="58" t="s">
        <v>47</v>
      </c>
      <c r="C120" s="33"/>
      <c r="D120" s="33"/>
      <c r="E120" s="33"/>
      <c r="F120" s="46"/>
      <c r="G120" s="46"/>
      <c r="H120" s="46"/>
      <c r="I120" s="48">
        <f t="shared" si="11"/>
        <v>0</v>
      </c>
      <c r="J120" s="171"/>
      <c r="K120" s="162"/>
      <c r="L120" s="48"/>
      <c r="M120" s="19">
        <f t="shared" si="12"/>
        <v>0</v>
      </c>
    </row>
    <row r="121" spans="1:13" ht="12.75">
      <c r="A121" s="20" t="s">
        <v>65</v>
      </c>
      <c r="B121" s="134" t="s">
        <v>66</v>
      </c>
      <c r="C121" s="22">
        <f>C125</f>
        <v>0</v>
      </c>
      <c r="D121" s="22"/>
      <c r="E121" s="49"/>
      <c r="F121" s="24">
        <f>F125</f>
        <v>0</v>
      </c>
      <c r="G121" s="24">
        <f>G125</f>
        <v>0</v>
      </c>
      <c r="H121" s="38">
        <f>H122+H123+H124+H125+H126</f>
        <v>114.34</v>
      </c>
      <c r="I121" s="22">
        <f t="shared" si="11"/>
        <v>114.3</v>
      </c>
      <c r="J121" s="171"/>
      <c r="K121" s="162"/>
      <c r="L121" s="36">
        <f>L122+L126</f>
        <v>145</v>
      </c>
      <c r="M121" s="18">
        <f t="shared" si="12"/>
        <v>-31</v>
      </c>
    </row>
    <row r="122" spans="1:13" ht="24.75" customHeight="1">
      <c r="A122" s="27" t="s">
        <v>67</v>
      </c>
      <c r="B122" s="58" t="s">
        <v>68</v>
      </c>
      <c r="C122" s="48"/>
      <c r="D122" s="48"/>
      <c r="E122" s="33"/>
      <c r="F122" s="46"/>
      <c r="G122" s="46"/>
      <c r="H122" s="32">
        <v>10.2</v>
      </c>
      <c r="I122" s="48">
        <f t="shared" si="11"/>
        <v>10.2</v>
      </c>
      <c r="J122" s="171"/>
      <c r="K122" s="162"/>
      <c r="L122" s="29">
        <v>11.7</v>
      </c>
      <c r="M122" s="19">
        <f t="shared" si="12"/>
        <v>-2</v>
      </c>
    </row>
    <row r="123" spans="1:13" ht="17.25" customHeight="1">
      <c r="A123" s="27" t="s">
        <v>69</v>
      </c>
      <c r="B123" s="58" t="s">
        <v>70</v>
      </c>
      <c r="C123" s="48"/>
      <c r="D123" s="48"/>
      <c r="E123" s="33"/>
      <c r="F123" s="46"/>
      <c r="G123" s="46"/>
      <c r="H123" s="32"/>
      <c r="I123" s="48">
        <f t="shared" si="11"/>
        <v>0</v>
      </c>
      <c r="J123" s="171"/>
      <c r="K123" s="162"/>
      <c r="L123" s="29"/>
      <c r="M123" s="19">
        <f t="shared" si="12"/>
        <v>0</v>
      </c>
    </row>
    <row r="124" spans="1:13" ht="18" customHeight="1">
      <c r="A124" s="27" t="s">
        <v>71</v>
      </c>
      <c r="B124" s="58" t="s">
        <v>70</v>
      </c>
      <c r="C124" s="48"/>
      <c r="D124" s="48"/>
      <c r="E124" s="33"/>
      <c r="F124" s="46"/>
      <c r="G124" s="46"/>
      <c r="H124" s="32"/>
      <c r="I124" s="48">
        <f t="shared" si="11"/>
        <v>0</v>
      </c>
      <c r="J124" s="171"/>
      <c r="K124" s="162"/>
      <c r="L124" s="29"/>
      <c r="M124" s="19">
        <f t="shared" si="12"/>
        <v>0</v>
      </c>
    </row>
    <row r="125" spans="1:13" ht="24" customHeight="1">
      <c r="A125" s="27" t="s">
        <v>72</v>
      </c>
      <c r="B125" s="58" t="s">
        <v>73</v>
      </c>
      <c r="C125" s="48"/>
      <c r="D125" s="48"/>
      <c r="E125" s="49"/>
      <c r="F125" s="46"/>
      <c r="G125" s="46"/>
      <c r="H125" s="32"/>
      <c r="I125" s="48">
        <f t="shared" si="11"/>
        <v>0</v>
      </c>
      <c r="J125" s="171"/>
      <c r="K125" s="162"/>
      <c r="L125" s="29"/>
      <c r="M125" s="19">
        <f t="shared" si="12"/>
        <v>0</v>
      </c>
    </row>
    <row r="126" spans="1:13" ht="26.25" customHeight="1">
      <c r="A126" s="27" t="s">
        <v>74</v>
      </c>
      <c r="B126" s="58" t="s">
        <v>75</v>
      </c>
      <c r="C126" s="33"/>
      <c r="D126" s="33"/>
      <c r="E126" s="33"/>
      <c r="F126" s="46"/>
      <c r="G126" s="46"/>
      <c r="H126" s="32">
        <v>104.14</v>
      </c>
      <c r="I126" s="48">
        <f t="shared" si="11"/>
        <v>104.1</v>
      </c>
      <c r="J126" s="171"/>
      <c r="K126" s="162"/>
      <c r="L126" s="29">
        <v>133.3</v>
      </c>
      <c r="M126" s="19">
        <f t="shared" si="12"/>
        <v>-29</v>
      </c>
    </row>
    <row r="127" spans="1:13" ht="26.25" customHeight="1">
      <c r="A127" s="20" t="s">
        <v>76</v>
      </c>
      <c r="B127" s="57" t="s">
        <v>77</v>
      </c>
      <c r="C127" s="24">
        <f>C128</f>
        <v>0</v>
      </c>
      <c r="D127" s="24"/>
      <c r="E127" s="49"/>
      <c r="F127" s="24">
        <f>F128</f>
        <v>0</v>
      </c>
      <c r="G127" s="24">
        <f>G128</f>
        <v>0</v>
      </c>
      <c r="H127" s="24">
        <f>H128</f>
        <v>98.41</v>
      </c>
      <c r="I127" s="22">
        <f t="shared" si="11"/>
        <v>98.4</v>
      </c>
      <c r="J127" s="171"/>
      <c r="K127" s="162"/>
      <c r="L127" s="24">
        <f>L128</f>
        <v>49.4</v>
      </c>
      <c r="M127" s="18">
        <f t="shared" si="12"/>
        <v>49</v>
      </c>
    </row>
    <row r="128" spans="1:13" ht="26.25" customHeight="1">
      <c r="A128" s="27" t="s">
        <v>80</v>
      </c>
      <c r="B128" s="58" t="s">
        <v>79</v>
      </c>
      <c r="C128" s="24"/>
      <c r="D128" s="24"/>
      <c r="E128" s="24"/>
      <c r="F128" s="24"/>
      <c r="G128" s="24"/>
      <c r="H128" s="46">
        <v>98.41</v>
      </c>
      <c r="I128" s="48">
        <f t="shared" si="11"/>
        <v>98.4</v>
      </c>
      <c r="J128" s="171"/>
      <c r="K128" s="162"/>
      <c r="L128" s="48">
        <v>49.4</v>
      </c>
      <c r="M128" s="19">
        <f t="shared" si="12"/>
        <v>49</v>
      </c>
    </row>
    <row r="129" spans="1:13" ht="18" customHeight="1">
      <c r="A129" s="20" t="s">
        <v>81</v>
      </c>
      <c r="B129" s="57" t="s">
        <v>82</v>
      </c>
      <c r="C129" s="24">
        <f>C131</f>
        <v>-2500</v>
      </c>
      <c r="D129" s="46"/>
      <c r="E129" s="46"/>
      <c r="F129" s="24">
        <f>F131</f>
        <v>-2500</v>
      </c>
      <c r="G129" s="24">
        <f>G131</f>
        <v>-2500</v>
      </c>
      <c r="H129" s="24">
        <f>H130+H131</f>
        <v>-2604.62</v>
      </c>
      <c r="I129" s="22">
        <f>H129-C129</f>
        <v>-104.6</v>
      </c>
      <c r="J129" s="171"/>
      <c r="K129" s="162"/>
      <c r="L129" s="15">
        <f>L131</f>
        <v>0</v>
      </c>
      <c r="M129" s="19">
        <f t="shared" si="12"/>
        <v>-2605</v>
      </c>
    </row>
    <row r="130" spans="1:13" ht="24" customHeight="1">
      <c r="A130" s="27" t="s">
        <v>83</v>
      </c>
      <c r="B130" s="58" t="s">
        <v>89</v>
      </c>
      <c r="C130" s="46"/>
      <c r="D130" s="46"/>
      <c r="E130" s="46"/>
      <c r="F130" s="46"/>
      <c r="G130" s="46"/>
      <c r="H130" s="46"/>
      <c r="I130" s="48">
        <f>H130-C130</f>
        <v>0</v>
      </c>
      <c r="J130" s="171"/>
      <c r="K130" s="162"/>
      <c r="L130" s="15"/>
      <c r="M130" s="19">
        <f t="shared" si="12"/>
        <v>0</v>
      </c>
    </row>
    <row r="131" spans="1:13" ht="24" customHeight="1">
      <c r="A131" s="27" t="s">
        <v>555</v>
      </c>
      <c r="B131" s="58" t="s">
        <v>91</v>
      </c>
      <c r="C131" s="46">
        <v>-2500</v>
      </c>
      <c r="D131" s="46"/>
      <c r="E131" s="46"/>
      <c r="F131" s="46">
        <v>-2500</v>
      </c>
      <c r="G131" s="46">
        <v>-2500</v>
      </c>
      <c r="H131" s="46">
        <v>-2604.62</v>
      </c>
      <c r="I131" s="48">
        <f>H131-C131</f>
        <v>-104.6</v>
      </c>
      <c r="J131" s="171"/>
      <c r="K131" s="162"/>
      <c r="L131" s="33"/>
      <c r="M131" s="19">
        <f t="shared" si="12"/>
        <v>-2605</v>
      </c>
    </row>
    <row r="132" spans="1:13" ht="24.75" customHeight="1">
      <c r="A132" s="206" t="s">
        <v>92</v>
      </c>
      <c r="B132" s="207" t="s">
        <v>93</v>
      </c>
      <c r="C132" s="208">
        <f>C133+C138+C177</f>
        <v>1677348.791</v>
      </c>
      <c r="D132" s="208">
        <f>D133+D138+D177</f>
        <v>1678727.691</v>
      </c>
      <c r="E132" s="209">
        <f aca="true" t="shared" si="13" ref="E132:E159">D132-C132</f>
        <v>1378.9</v>
      </c>
      <c r="F132" s="208">
        <f>F133+F138+F177</f>
        <v>890566.428</v>
      </c>
      <c r="G132" s="208">
        <f>G133+G138+G177</f>
        <v>995337.548</v>
      </c>
      <c r="H132" s="210">
        <f>H133+H138+H177</f>
        <v>890066.431</v>
      </c>
      <c r="I132" s="211">
        <f aca="true" t="shared" si="14" ref="I132:I164">H132-F132</f>
        <v>-500</v>
      </c>
      <c r="J132" s="212">
        <f>H132/F132</f>
        <v>0.999</v>
      </c>
      <c r="K132" s="213">
        <f>H132/C132</f>
        <v>0.531</v>
      </c>
      <c r="L132" s="22">
        <f>L133+L138+L177</f>
        <v>765832.7</v>
      </c>
      <c r="M132" s="18">
        <f t="shared" si="12"/>
        <v>124234</v>
      </c>
    </row>
    <row r="133" spans="1:13" ht="17.25" customHeight="1">
      <c r="A133" s="135" t="s">
        <v>94</v>
      </c>
      <c r="B133" s="136" t="s">
        <v>95</v>
      </c>
      <c r="C133" s="118">
        <f>C134+C135+C136+C137</f>
        <v>882401.9</v>
      </c>
      <c r="D133" s="118">
        <f>D134+D135+D136+D137</f>
        <v>882401.9</v>
      </c>
      <c r="E133" s="13">
        <f t="shared" si="13"/>
        <v>0</v>
      </c>
      <c r="F133" s="118">
        <f>F134+F135+F136+F137</f>
        <v>460837.8</v>
      </c>
      <c r="G133" s="118">
        <f>G134+G135+G136+G137</f>
        <v>542184.8</v>
      </c>
      <c r="H133" s="68">
        <f>H134+H135+H136+H137</f>
        <v>460837.8</v>
      </c>
      <c r="I133" s="103">
        <f t="shared" si="14"/>
        <v>0</v>
      </c>
      <c r="J133" s="171">
        <f>H133/F133</f>
        <v>1</v>
      </c>
      <c r="K133" s="162">
        <f>H133/C133</f>
        <v>0.522</v>
      </c>
      <c r="L133" s="103">
        <f>L134+L135+L136+L137</f>
        <v>442969</v>
      </c>
      <c r="M133" s="104">
        <f t="shared" si="12"/>
        <v>17869</v>
      </c>
    </row>
    <row r="134" spans="1:13" ht="34.5" customHeight="1">
      <c r="A134" s="27" t="s">
        <v>96</v>
      </c>
      <c r="B134" s="58" t="s">
        <v>97</v>
      </c>
      <c r="C134" s="63"/>
      <c r="D134" s="63"/>
      <c r="E134" s="49">
        <f t="shared" si="13"/>
        <v>0</v>
      </c>
      <c r="F134" s="49"/>
      <c r="G134" s="49"/>
      <c r="H134" s="64"/>
      <c r="I134" s="48">
        <f t="shared" si="14"/>
        <v>0</v>
      </c>
      <c r="J134" s="171"/>
      <c r="K134" s="162"/>
      <c r="L134" s="106">
        <v>12941</v>
      </c>
      <c r="M134" s="19">
        <f t="shared" si="12"/>
        <v>-12941</v>
      </c>
    </row>
    <row r="135" spans="1:13" ht="24.75" customHeight="1">
      <c r="A135" s="27" t="s">
        <v>355</v>
      </c>
      <c r="B135" s="58" t="s">
        <v>356</v>
      </c>
      <c r="C135" s="63">
        <v>7775</v>
      </c>
      <c r="D135" s="63">
        <v>7775</v>
      </c>
      <c r="E135" s="49">
        <f t="shared" si="13"/>
        <v>0</v>
      </c>
      <c r="F135" s="49">
        <v>3888</v>
      </c>
      <c r="G135" s="49">
        <v>3888</v>
      </c>
      <c r="H135" s="64">
        <v>3888</v>
      </c>
      <c r="I135" s="48">
        <f t="shared" si="14"/>
        <v>0</v>
      </c>
      <c r="J135" s="171">
        <f>H135/F135</f>
        <v>1</v>
      </c>
      <c r="K135" s="162">
        <f aca="true" t="shared" si="15" ref="K135:K140">H135/C135</f>
        <v>0.5</v>
      </c>
      <c r="L135" s="106"/>
      <c r="M135" s="19">
        <f t="shared" si="12"/>
        <v>3888</v>
      </c>
    </row>
    <row r="136" spans="1:13" ht="15.75" customHeight="1">
      <c r="A136" s="27" t="s">
        <v>354</v>
      </c>
      <c r="B136" s="128" t="s">
        <v>98</v>
      </c>
      <c r="C136" s="63">
        <f>798930+42578.9</f>
        <v>841508.9</v>
      </c>
      <c r="D136" s="63">
        <f>798930+42578.9</f>
        <v>841508.9</v>
      </c>
      <c r="E136" s="49">
        <f t="shared" si="13"/>
        <v>0</v>
      </c>
      <c r="F136" s="49">
        <v>440390.8</v>
      </c>
      <c r="G136" s="49">
        <v>521737.8</v>
      </c>
      <c r="H136" s="49">
        <v>440390.8</v>
      </c>
      <c r="I136" s="48">
        <f t="shared" si="14"/>
        <v>0</v>
      </c>
      <c r="J136" s="171">
        <f>H136/F136</f>
        <v>1</v>
      </c>
      <c r="K136" s="162">
        <f t="shared" si="15"/>
        <v>0.523</v>
      </c>
      <c r="L136" s="106">
        <v>417841</v>
      </c>
      <c r="M136" s="19">
        <f t="shared" si="12"/>
        <v>22550</v>
      </c>
    </row>
    <row r="137" spans="1:13" ht="27" customHeight="1">
      <c r="A137" s="27" t="s">
        <v>268</v>
      </c>
      <c r="B137" s="58" t="s">
        <v>357</v>
      </c>
      <c r="C137" s="63">
        <v>33118</v>
      </c>
      <c r="D137" s="63">
        <v>33118</v>
      </c>
      <c r="E137" s="49">
        <f t="shared" si="13"/>
        <v>0</v>
      </c>
      <c r="F137" s="49">
        <v>16559</v>
      </c>
      <c r="G137" s="49">
        <v>16559</v>
      </c>
      <c r="H137" s="64">
        <v>16559</v>
      </c>
      <c r="I137" s="48">
        <f t="shared" si="14"/>
        <v>0</v>
      </c>
      <c r="J137" s="171">
        <f>H137/F137</f>
        <v>1</v>
      </c>
      <c r="K137" s="162">
        <f t="shared" si="15"/>
        <v>0.5</v>
      </c>
      <c r="L137" s="106">
        <v>12187</v>
      </c>
      <c r="M137" s="19">
        <f t="shared" si="12"/>
        <v>4372</v>
      </c>
    </row>
    <row r="138" spans="1:13" ht="16.5" customHeight="1">
      <c r="A138" s="135" t="s">
        <v>99</v>
      </c>
      <c r="B138" s="136" t="s">
        <v>526</v>
      </c>
      <c r="C138" s="68">
        <f>C139+C140+C141+C142+C143+C160</f>
        <v>775083.891</v>
      </c>
      <c r="D138" s="68">
        <f>D139+D140+D141+D142+D143+D160</f>
        <v>776462.791</v>
      </c>
      <c r="E138" s="13">
        <f t="shared" si="13"/>
        <v>1378.9</v>
      </c>
      <c r="F138" s="68">
        <f>F139+F140+F141+F142+F143+F160</f>
        <v>419546.628</v>
      </c>
      <c r="G138" s="68">
        <f>G139+G140+G141+G142+G143+G160</f>
        <v>442970.748</v>
      </c>
      <c r="H138" s="68">
        <f>H139+H140+H141+H142+H143+H160</f>
        <v>419546.631</v>
      </c>
      <c r="I138" s="103">
        <f t="shared" si="14"/>
        <v>0</v>
      </c>
      <c r="J138" s="171">
        <f>H138/F138</f>
        <v>1</v>
      </c>
      <c r="K138" s="162">
        <f t="shared" si="15"/>
        <v>0.541</v>
      </c>
      <c r="L138" s="118">
        <f>L139+L140+L141+L142+L143+L160</f>
        <v>322863.7</v>
      </c>
      <c r="M138" s="104">
        <f t="shared" si="12"/>
        <v>96683</v>
      </c>
    </row>
    <row r="139" spans="1:13" ht="27" customHeight="1">
      <c r="A139" s="27" t="s">
        <v>494</v>
      </c>
      <c r="B139" s="58" t="s">
        <v>520</v>
      </c>
      <c r="C139" s="63">
        <f>347909+39244.3</f>
        <v>387153.3</v>
      </c>
      <c r="D139" s="63">
        <f>347909+39244.3</f>
        <v>387153.3</v>
      </c>
      <c r="E139" s="49">
        <f t="shared" si="13"/>
        <v>0</v>
      </c>
      <c r="F139" s="49">
        <v>197446</v>
      </c>
      <c r="G139" s="49">
        <v>197446</v>
      </c>
      <c r="H139" s="64">
        <v>197446</v>
      </c>
      <c r="I139" s="48">
        <f t="shared" si="14"/>
        <v>0</v>
      </c>
      <c r="J139" s="171"/>
      <c r="K139" s="162">
        <f t="shared" si="15"/>
        <v>0.51</v>
      </c>
      <c r="L139" s="106">
        <v>174998</v>
      </c>
      <c r="M139" s="19">
        <f t="shared" si="12"/>
        <v>22448</v>
      </c>
    </row>
    <row r="140" spans="1:13" ht="24" customHeight="1">
      <c r="A140" s="27" t="s">
        <v>360</v>
      </c>
      <c r="B140" s="67" t="s">
        <v>521</v>
      </c>
      <c r="C140" s="64">
        <f>10627+663.543</f>
        <v>11290.543</v>
      </c>
      <c r="D140" s="64">
        <f>10627+663.543</f>
        <v>11290.543</v>
      </c>
      <c r="E140" s="49">
        <f t="shared" si="13"/>
        <v>0</v>
      </c>
      <c r="F140" s="64">
        <v>4854</v>
      </c>
      <c r="G140" s="64">
        <v>6164</v>
      </c>
      <c r="H140" s="64">
        <v>4854</v>
      </c>
      <c r="I140" s="48">
        <f t="shared" si="14"/>
        <v>0</v>
      </c>
      <c r="J140" s="171">
        <f>H140/F140</f>
        <v>1</v>
      </c>
      <c r="K140" s="162">
        <f t="shared" si="15"/>
        <v>0.43</v>
      </c>
      <c r="L140" s="106">
        <v>4611</v>
      </c>
      <c r="M140" s="19">
        <f t="shared" si="12"/>
        <v>243</v>
      </c>
    </row>
    <row r="141" spans="1:13" ht="17.25" customHeight="1">
      <c r="A141" s="27" t="s">
        <v>500</v>
      </c>
      <c r="B141" s="128" t="s">
        <v>522</v>
      </c>
      <c r="C141" s="63">
        <v>1321</v>
      </c>
      <c r="D141" s="63">
        <v>1321</v>
      </c>
      <c r="E141" s="49">
        <f t="shared" si="13"/>
        <v>0</v>
      </c>
      <c r="F141" s="64">
        <v>1321</v>
      </c>
      <c r="G141" s="64">
        <v>1321</v>
      </c>
      <c r="H141" s="64">
        <v>1321</v>
      </c>
      <c r="I141" s="48">
        <f t="shared" si="14"/>
        <v>0</v>
      </c>
      <c r="J141" s="171">
        <f>H141/F141</f>
        <v>1</v>
      </c>
      <c r="K141" s="162"/>
      <c r="L141" s="106">
        <v>620</v>
      </c>
      <c r="M141" s="19">
        <f t="shared" si="12"/>
        <v>701</v>
      </c>
    </row>
    <row r="142" spans="1:13" ht="36" customHeight="1">
      <c r="A142" s="27" t="s">
        <v>359</v>
      </c>
      <c r="B142" s="66" t="s">
        <v>523</v>
      </c>
      <c r="C142" s="63">
        <v>557</v>
      </c>
      <c r="D142" s="63">
        <v>557</v>
      </c>
      <c r="E142" s="49">
        <f t="shared" si="13"/>
        <v>0</v>
      </c>
      <c r="F142" s="64">
        <f>133+103.35</f>
        <v>236.35</v>
      </c>
      <c r="G142" s="64">
        <v>266</v>
      </c>
      <c r="H142" s="64">
        <v>236.35</v>
      </c>
      <c r="I142" s="48">
        <f t="shared" si="14"/>
        <v>0</v>
      </c>
      <c r="J142" s="171">
        <f>H142/F142</f>
        <v>1</v>
      </c>
      <c r="K142" s="162">
        <f>H142/C142</f>
        <v>0.424</v>
      </c>
      <c r="L142" s="107"/>
      <c r="M142" s="19">
        <f t="shared" si="12"/>
        <v>236</v>
      </c>
    </row>
    <row r="143" spans="1:13" ht="15.75" customHeight="1">
      <c r="A143" s="27"/>
      <c r="B143" s="152" t="s">
        <v>524</v>
      </c>
      <c r="C143" s="197">
        <f>C144+C146+C147+C148+C155+C156+C157</f>
        <v>117509.048</v>
      </c>
      <c r="D143" s="68">
        <f>D144+D146+D147+D148+D155+D156+D157</f>
        <v>117524.048</v>
      </c>
      <c r="E143" s="13">
        <f t="shared" si="13"/>
        <v>15</v>
      </c>
      <c r="F143" s="68">
        <f>F144+F146+F147+F148+F155+F156+F157</f>
        <v>59611.578</v>
      </c>
      <c r="G143" s="68">
        <f>G144+G146+G147+G148+G155+G156+G157</f>
        <v>63980.048</v>
      </c>
      <c r="H143" s="197">
        <f>H144+H146+H147+H148+H155+H156+H157</f>
        <v>59611.581</v>
      </c>
      <c r="I143" s="103">
        <f t="shared" si="14"/>
        <v>0</v>
      </c>
      <c r="J143" s="171"/>
      <c r="K143" s="162"/>
      <c r="L143" s="103">
        <f>L144+L146+L147+L148+L155+L156+L157</f>
        <v>34320.6</v>
      </c>
      <c r="M143" s="104">
        <f t="shared" si="12"/>
        <v>25291</v>
      </c>
    </row>
    <row r="144" spans="1:13" ht="52.5" customHeight="1">
      <c r="A144" s="27" t="s">
        <v>501</v>
      </c>
      <c r="B144" s="66" t="s">
        <v>103</v>
      </c>
      <c r="C144" s="198">
        <v>8.648</v>
      </c>
      <c r="D144" s="64">
        <v>8.648</v>
      </c>
      <c r="E144" s="64">
        <f t="shared" si="13"/>
        <v>0</v>
      </c>
      <c r="F144" s="64">
        <v>8.648</v>
      </c>
      <c r="G144" s="64">
        <v>8.648</v>
      </c>
      <c r="H144" s="198">
        <v>8.648</v>
      </c>
      <c r="I144" s="48">
        <f t="shared" si="14"/>
        <v>0</v>
      </c>
      <c r="J144" s="171"/>
      <c r="K144" s="162"/>
      <c r="L144" s="48"/>
      <c r="M144" s="19">
        <f t="shared" si="12"/>
        <v>9</v>
      </c>
    </row>
    <row r="145" spans="1:13" ht="28.5" customHeight="1">
      <c r="A145" s="135" t="s">
        <v>506</v>
      </c>
      <c r="B145" s="204" t="s">
        <v>383</v>
      </c>
      <c r="C145" s="62">
        <f aca="true" t="shared" si="16" ref="C145:H145">SUM(C146:C147)</f>
        <v>48083</v>
      </c>
      <c r="D145" s="62">
        <f t="shared" si="16"/>
        <v>48083</v>
      </c>
      <c r="E145" s="62">
        <f t="shared" si="16"/>
        <v>0</v>
      </c>
      <c r="F145" s="62">
        <f t="shared" si="16"/>
        <v>20035</v>
      </c>
      <c r="G145" s="62">
        <f t="shared" si="16"/>
        <v>24042</v>
      </c>
      <c r="H145" s="62">
        <f t="shared" si="16"/>
        <v>20035</v>
      </c>
      <c r="I145" s="48"/>
      <c r="J145" s="171"/>
      <c r="K145" s="162"/>
      <c r="L145" s="48"/>
      <c r="M145" s="19"/>
    </row>
    <row r="146" spans="1:13" ht="21.75" customHeight="1">
      <c r="A146" s="27" t="s">
        <v>549</v>
      </c>
      <c r="B146" s="133" t="s">
        <v>383</v>
      </c>
      <c r="C146" s="198">
        <v>47538</v>
      </c>
      <c r="D146" s="64">
        <v>47538</v>
      </c>
      <c r="E146" s="49">
        <f t="shared" si="13"/>
        <v>0</v>
      </c>
      <c r="F146" s="49">
        <v>19809</v>
      </c>
      <c r="G146" s="49">
        <v>23770</v>
      </c>
      <c r="H146" s="198">
        <v>19809</v>
      </c>
      <c r="I146" s="48">
        <f t="shared" si="14"/>
        <v>0</v>
      </c>
      <c r="J146" s="171"/>
      <c r="K146" s="162"/>
      <c r="L146" s="48">
        <v>16530</v>
      </c>
      <c r="M146" s="19">
        <f t="shared" si="12"/>
        <v>3279</v>
      </c>
    </row>
    <row r="147" spans="1:13" ht="24" customHeight="1">
      <c r="A147" s="27" t="s">
        <v>548</v>
      </c>
      <c r="B147" s="133" t="s">
        <v>482</v>
      </c>
      <c r="C147" s="198">
        <v>545</v>
      </c>
      <c r="D147" s="64">
        <v>545</v>
      </c>
      <c r="E147" s="49">
        <f t="shared" si="13"/>
        <v>0</v>
      </c>
      <c r="F147" s="49">
        <v>226</v>
      </c>
      <c r="G147" s="49">
        <v>272</v>
      </c>
      <c r="H147" s="198">
        <v>226</v>
      </c>
      <c r="I147" s="48">
        <f t="shared" si="14"/>
        <v>0</v>
      </c>
      <c r="J147" s="171"/>
      <c r="K147" s="162"/>
      <c r="L147" s="48"/>
      <c r="M147" s="19">
        <f t="shared" si="12"/>
        <v>226</v>
      </c>
    </row>
    <row r="148" spans="1:13" ht="26.25" customHeight="1">
      <c r="A148" s="27" t="s">
        <v>484</v>
      </c>
      <c r="B148" s="58" t="s">
        <v>250</v>
      </c>
      <c r="C148" s="199">
        <f>SUM(C149:C154)</f>
        <v>44736.4</v>
      </c>
      <c r="D148" s="62">
        <f>SUM(D149:D154)</f>
        <v>44736.4</v>
      </c>
      <c r="E148" s="49">
        <f t="shared" si="13"/>
        <v>0</v>
      </c>
      <c r="F148" s="62">
        <f>SUM(F149:F154)</f>
        <v>27983.4</v>
      </c>
      <c r="G148" s="62">
        <f>SUM(G149:G154)</f>
        <v>27589.4</v>
      </c>
      <c r="H148" s="62">
        <f>SUM(H149:H154)</f>
        <v>27983.4</v>
      </c>
      <c r="I148" s="48">
        <f t="shared" si="14"/>
        <v>0</v>
      </c>
      <c r="J148" s="171"/>
      <c r="K148" s="162"/>
      <c r="L148" s="47">
        <f>SUM(L149:L154)</f>
        <v>13746.6</v>
      </c>
      <c r="M148" s="19">
        <f t="shared" si="12"/>
        <v>14237</v>
      </c>
    </row>
    <row r="149" spans="1:13" ht="28.5" customHeight="1">
      <c r="A149" s="27" t="s">
        <v>483</v>
      </c>
      <c r="B149" s="79" t="s">
        <v>110</v>
      </c>
      <c r="C149" s="198">
        <v>39642</v>
      </c>
      <c r="D149" s="64">
        <v>39642</v>
      </c>
      <c r="E149" s="49">
        <f t="shared" si="13"/>
        <v>0</v>
      </c>
      <c r="F149" s="49">
        <v>24777</v>
      </c>
      <c r="G149" s="49">
        <v>24777</v>
      </c>
      <c r="H149" s="198">
        <v>24777</v>
      </c>
      <c r="I149" s="48">
        <f t="shared" si="14"/>
        <v>0</v>
      </c>
      <c r="J149" s="171"/>
      <c r="K149" s="162"/>
      <c r="L149" s="48">
        <v>13595.6</v>
      </c>
      <c r="M149" s="19">
        <f aca="true" t="shared" si="17" ref="M149:M180">H149-L149</f>
        <v>11181</v>
      </c>
    </row>
    <row r="150" spans="1:13" ht="28.5" customHeight="1">
      <c r="A150" s="27" t="s">
        <v>486</v>
      </c>
      <c r="B150" s="79" t="s">
        <v>485</v>
      </c>
      <c r="C150" s="198">
        <v>558</v>
      </c>
      <c r="D150" s="64">
        <v>558</v>
      </c>
      <c r="E150" s="49">
        <f t="shared" si="13"/>
        <v>0</v>
      </c>
      <c r="F150" s="49">
        <v>234</v>
      </c>
      <c r="G150" s="49">
        <v>280</v>
      </c>
      <c r="H150" s="198">
        <v>234</v>
      </c>
      <c r="I150" s="48">
        <f t="shared" si="14"/>
        <v>0</v>
      </c>
      <c r="J150" s="171"/>
      <c r="K150" s="162"/>
      <c r="L150" s="48">
        <v>151</v>
      </c>
      <c r="M150" s="19">
        <f t="shared" si="17"/>
        <v>83</v>
      </c>
    </row>
    <row r="151" spans="1:13" ht="41.25" customHeight="1">
      <c r="A151" s="27" t="s">
        <v>487</v>
      </c>
      <c r="B151" s="66" t="s">
        <v>127</v>
      </c>
      <c r="C151" s="198">
        <v>1</v>
      </c>
      <c r="D151" s="64">
        <v>1</v>
      </c>
      <c r="E151" s="49">
        <f t="shared" si="13"/>
        <v>0</v>
      </c>
      <c r="F151" s="49">
        <v>1</v>
      </c>
      <c r="G151" s="49">
        <v>1</v>
      </c>
      <c r="H151" s="198">
        <v>1</v>
      </c>
      <c r="I151" s="48">
        <f t="shared" si="14"/>
        <v>0</v>
      </c>
      <c r="J151" s="171"/>
      <c r="K151" s="162"/>
      <c r="L151" s="48"/>
      <c r="M151" s="19">
        <f t="shared" si="17"/>
        <v>1</v>
      </c>
    </row>
    <row r="152" spans="1:13" ht="57" customHeight="1">
      <c r="A152" s="27" t="s">
        <v>488</v>
      </c>
      <c r="B152" s="66" t="s">
        <v>150</v>
      </c>
      <c r="C152" s="198">
        <v>18</v>
      </c>
      <c r="D152" s="64">
        <v>18</v>
      </c>
      <c r="E152" s="49">
        <f t="shared" si="13"/>
        <v>0</v>
      </c>
      <c r="F152" s="49">
        <v>18</v>
      </c>
      <c r="G152" s="49">
        <v>18</v>
      </c>
      <c r="H152" s="198">
        <v>18</v>
      </c>
      <c r="I152" s="48">
        <f t="shared" si="14"/>
        <v>0</v>
      </c>
      <c r="J152" s="171"/>
      <c r="K152" s="162"/>
      <c r="L152" s="48"/>
      <c r="M152" s="19">
        <f t="shared" si="17"/>
        <v>18</v>
      </c>
    </row>
    <row r="153" spans="1:13" ht="51" customHeight="1">
      <c r="A153" s="27" t="s">
        <v>489</v>
      </c>
      <c r="B153" s="138" t="s">
        <v>125</v>
      </c>
      <c r="C153" s="198">
        <v>4449</v>
      </c>
      <c r="D153" s="64">
        <v>4449</v>
      </c>
      <c r="E153" s="49">
        <f t="shared" si="13"/>
        <v>0</v>
      </c>
      <c r="F153" s="49">
        <v>2885</v>
      </c>
      <c r="G153" s="49">
        <v>2445</v>
      </c>
      <c r="H153" s="198">
        <v>2885</v>
      </c>
      <c r="I153" s="48">
        <f t="shared" si="14"/>
        <v>0</v>
      </c>
      <c r="J153" s="171"/>
      <c r="K153" s="162"/>
      <c r="L153" s="48"/>
      <c r="M153" s="19">
        <f t="shared" si="17"/>
        <v>2885</v>
      </c>
    </row>
    <row r="154" spans="1:13" ht="41.25" customHeight="1">
      <c r="A154" s="27" t="s">
        <v>490</v>
      </c>
      <c r="B154" s="66" t="s">
        <v>328</v>
      </c>
      <c r="C154" s="198">
        <v>68.4</v>
      </c>
      <c r="D154" s="64">
        <v>68.4</v>
      </c>
      <c r="E154" s="49">
        <f t="shared" si="13"/>
        <v>0</v>
      </c>
      <c r="F154" s="49">
        <v>68.4</v>
      </c>
      <c r="G154" s="49">
        <v>68.4</v>
      </c>
      <c r="H154" s="198">
        <v>68.4</v>
      </c>
      <c r="I154" s="48">
        <f t="shared" si="14"/>
        <v>0</v>
      </c>
      <c r="J154" s="171"/>
      <c r="K154" s="162"/>
      <c r="L154" s="48"/>
      <c r="M154" s="19">
        <f t="shared" si="17"/>
        <v>68</v>
      </c>
    </row>
    <row r="155" spans="1:13" ht="39" customHeight="1">
      <c r="A155" s="20" t="s">
        <v>243</v>
      </c>
      <c r="B155" s="66" t="s">
        <v>84</v>
      </c>
      <c r="C155" s="198">
        <v>228</v>
      </c>
      <c r="D155" s="64">
        <v>243</v>
      </c>
      <c r="E155" s="218">
        <f t="shared" si="13"/>
        <v>15</v>
      </c>
      <c r="F155" s="49">
        <v>129</v>
      </c>
      <c r="G155" s="49">
        <v>114</v>
      </c>
      <c r="H155" s="198">
        <v>129</v>
      </c>
      <c r="I155" s="48">
        <f t="shared" si="14"/>
        <v>0</v>
      </c>
      <c r="J155" s="171"/>
      <c r="K155" s="162"/>
      <c r="L155" s="48"/>
      <c r="M155" s="19">
        <f t="shared" si="17"/>
        <v>129</v>
      </c>
    </row>
    <row r="156" spans="1:13" ht="38.25" customHeight="1">
      <c r="A156" s="20" t="s">
        <v>491</v>
      </c>
      <c r="B156" s="58" t="s">
        <v>492</v>
      </c>
      <c r="C156" s="198">
        <v>6014</v>
      </c>
      <c r="D156" s="64">
        <v>6014</v>
      </c>
      <c r="E156" s="49">
        <f t="shared" si="13"/>
        <v>0</v>
      </c>
      <c r="F156" s="49">
        <v>2235.53</v>
      </c>
      <c r="G156" s="49">
        <v>3006</v>
      </c>
      <c r="H156" s="198">
        <v>2235.533</v>
      </c>
      <c r="I156" s="48">
        <f t="shared" si="14"/>
        <v>0</v>
      </c>
      <c r="J156" s="171"/>
      <c r="K156" s="162"/>
      <c r="L156" s="48"/>
      <c r="M156" s="19">
        <f t="shared" si="17"/>
        <v>2236</v>
      </c>
    </row>
    <row r="157" spans="1:13" ht="38.25" customHeight="1">
      <c r="A157" s="135" t="s">
        <v>374</v>
      </c>
      <c r="B157" s="157" t="s">
        <v>373</v>
      </c>
      <c r="C157" s="199">
        <f>C158+C159</f>
        <v>18439</v>
      </c>
      <c r="D157" s="62">
        <f>D158+D159</f>
        <v>18439</v>
      </c>
      <c r="E157" s="65">
        <f t="shared" si="13"/>
        <v>0</v>
      </c>
      <c r="F157" s="65">
        <f>F158+F159</f>
        <v>9220</v>
      </c>
      <c r="G157" s="65">
        <f>G158+G159</f>
        <v>9220</v>
      </c>
      <c r="H157" s="203">
        <f>H158+H159</f>
        <v>9220</v>
      </c>
      <c r="I157" s="48">
        <f t="shared" si="14"/>
        <v>0</v>
      </c>
      <c r="J157" s="171"/>
      <c r="K157" s="162"/>
      <c r="L157" s="106">
        <f>L158+L159</f>
        <v>4044</v>
      </c>
      <c r="M157" s="19">
        <f t="shared" si="17"/>
        <v>5176</v>
      </c>
    </row>
    <row r="158" spans="1:13" ht="27" customHeight="1">
      <c r="A158" s="27" t="s">
        <v>375</v>
      </c>
      <c r="B158" s="45" t="s">
        <v>112</v>
      </c>
      <c r="C158" s="198">
        <v>15744</v>
      </c>
      <c r="D158" s="64">
        <v>15744</v>
      </c>
      <c r="E158" s="49">
        <f t="shared" si="13"/>
        <v>0</v>
      </c>
      <c r="F158" s="49">
        <v>7872</v>
      </c>
      <c r="G158" s="49">
        <v>7872</v>
      </c>
      <c r="H158" s="198">
        <v>7872</v>
      </c>
      <c r="I158" s="48">
        <f t="shared" si="14"/>
        <v>0</v>
      </c>
      <c r="J158" s="171"/>
      <c r="K158" s="162"/>
      <c r="L158" s="106">
        <v>3655</v>
      </c>
      <c r="M158" s="19">
        <f t="shared" si="17"/>
        <v>4217</v>
      </c>
    </row>
    <row r="159" spans="1:13" ht="15.75" customHeight="1">
      <c r="A159" s="27" t="s">
        <v>376</v>
      </c>
      <c r="B159" s="45" t="s">
        <v>111</v>
      </c>
      <c r="C159" s="198">
        <v>2695</v>
      </c>
      <c r="D159" s="64">
        <v>2695</v>
      </c>
      <c r="E159" s="49">
        <f t="shared" si="13"/>
        <v>0</v>
      </c>
      <c r="F159" s="49">
        <v>1348</v>
      </c>
      <c r="G159" s="49">
        <v>1348</v>
      </c>
      <c r="H159" s="198">
        <v>1348</v>
      </c>
      <c r="I159" s="48">
        <f t="shared" si="14"/>
        <v>0</v>
      </c>
      <c r="J159" s="171"/>
      <c r="K159" s="162"/>
      <c r="L159" s="106">
        <v>389</v>
      </c>
      <c r="M159" s="19">
        <f t="shared" si="17"/>
        <v>959</v>
      </c>
    </row>
    <row r="160" spans="1:13" ht="62.25" customHeight="1">
      <c r="A160" s="135" t="s">
        <v>527</v>
      </c>
      <c r="B160" s="152" t="s">
        <v>525</v>
      </c>
      <c r="C160" s="214">
        <f aca="true" t="shared" si="18" ref="C160:H160">C161+C166+C167+C169+C170+C171+C172+C173+C174+C175+C176</f>
        <v>257253</v>
      </c>
      <c r="D160" s="155">
        <f t="shared" si="18"/>
        <v>258616.9</v>
      </c>
      <c r="E160" s="155">
        <f t="shared" si="18"/>
        <v>1363.9</v>
      </c>
      <c r="F160" s="155">
        <f t="shared" si="18"/>
        <v>156077.7</v>
      </c>
      <c r="G160" s="155">
        <f t="shared" si="18"/>
        <v>173793.7</v>
      </c>
      <c r="H160" s="214">
        <f t="shared" si="18"/>
        <v>156077.7</v>
      </c>
      <c r="I160" s="103">
        <f t="shared" si="14"/>
        <v>0</v>
      </c>
      <c r="J160" s="172"/>
      <c r="K160" s="163"/>
      <c r="L160" s="113">
        <f>L161+L167+L169+L170+L171</f>
        <v>108314.1</v>
      </c>
      <c r="M160" s="18">
        <f t="shared" si="17"/>
        <v>47764</v>
      </c>
    </row>
    <row r="161" spans="1:13" ht="24" customHeight="1">
      <c r="A161" s="135" t="s">
        <v>528</v>
      </c>
      <c r="B161" s="75" t="s">
        <v>114</v>
      </c>
      <c r="C161" s="76">
        <f>SUM(C163:C165)</f>
        <v>180142</v>
      </c>
      <c r="D161" s="76">
        <f>SUM(D163:D165)</f>
        <v>180142</v>
      </c>
      <c r="E161" s="65">
        <f>D161-C161</f>
        <v>0</v>
      </c>
      <c r="F161" s="77">
        <f>SUM(F163:F165)</f>
        <v>105546.7</v>
      </c>
      <c r="G161" s="77">
        <f>SUM(G163:G165)</f>
        <v>115697.7</v>
      </c>
      <c r="H161" s="78">
        <f>SUM(H163:H165)</f>
        <v>105546.7</v>
      </c>
      <c r="I161" s="48">
        <f t="shared" si="14"/>
        <v>0</v>
      </c>
      <c r="J161" s="172">
        <f>H161/F161</f>
        <v>1</v>
      </c>
      <c r="K161" s="163">
        <f>H161/C161</f>
        <v>0.59</v>
      </c>
      <c r="L161" s="112">
        <f>L163+L164+L165</f>
        <v>82459.1</v>
      </c>
      <c r="M161" s="19">
        <f t="shared" si="17"/>
        <v>23088</v>
      </c>
    </row>
    <row r="162" spans="1:13" ht="12" customHeight="1">
      <c r="A162" s="27"/>
      <c r="B162" s="79" t="s">
        <v>115</v>
      </c>
      <c r="C162" s="69"/>
      <c r="D162" s="69"/>
      <c r="E162" s="49"/>
      <c r="F162" s="49"/>
      <c r="G162" s="49"/>
      <c r="H162" s="70"/>
      <c r="I162" s="48">
        <f t="shared" si="14"/>
        <v>0</v>
      </c>
      <c r="J162" s="172"/>
      <c r="K162" s="163"/>
      <c r="L162" s="112"/>
      <c r="M162" s="19">
        <f t="shared" si="17"/>
        <v>0</v>
      </c>
    </row>
    <row r="163" spans="1:13" ht="18" customHeight="1">
      <c r="A163" s="135" t="s">
        <v>541</v>
      </c>
      <c r="B163" s="45" t="s">
        <v>116</v>
      </c>
      <c r="C163" s="215">
        <v>167397.1</v>
      </c>
      <c r="D163" s="69">
        <v>167397.1</v>
      </c>
      <c r="E163" s="49">
        <f aca="true" t="shared" si="19" ref="E163:E185">D163-C163</f>
        <v>0</v>
      </c>
      <c r="F163" s="49">
        <v>100997.3</v>
      </c>
      <c r="G163" s="49">
        <v>111169.4</v>
      </c>
      <c r="H163" s="217">
        <v>100997.3</v>
      </c>
      <c r="I163" s="48">
        <f t="shared" si="14"/>
        <v>0</v>
      </c>
      <c r="J163" s="172">
        <f>H163/F163</f>
        <v>1</v>
      </c>
      <c r="K163" s="163">
        <f>H163/C163</f>
        <v>0.6</v>
      </c>
      <c r="L163" s="112">
        <v>77466.7</v>
      </c>
      <c r="M163" s="19">
        <f t="shared" si="17"/>
        <v>23531</v>
      </c>
    </row>
    <row r="164" spans="1:13" ht="16.5" customHeight="1">
      <c r="A164" s="135" t="s">
        <v>542</v>
      </c>
      <c r="B164" s="45" t="s">
        <v>117</v>
      </c>
      <c r="C164" s="215">
        <f>1357+111.6</f>
        <v>1468.6</v>
      </c>
      <c r="D164" s="69">
        <f>1357+111.6</f>
        <v>1468.6</v>
      </c>
      <c r="E164" s="49">
        <f t="shared" si="19"/>
        <v>0</v>
      </c>
      <c r="F164" s="49">
        <f>H164</f>
        <v>733</v>
      </c>
      <c r="G164" s="49">
        <v>733</v>
      </c>
      <c r="H164" s="217">
        <v>733</v>
      </c>
      <c r="I164" s="48">
        <f t="shared" si="14"/>
        <v>0</v>
      </c>
      <c r="J164" s="172">
        <f>H164/F164</f>
        <v>1</v>
      </c>
      <c r="K164" s="163">
        <f>H164/C164</f>
        <v>0.5</v>
      </c>
      <c r="L164" s="112">
        <v>644.5</v>
      </c>
      <c r="M164" s="19">
        <f t="shared" si="17"/>
        <v>89</v>
      </c>
    </row>
    <row r="165" spans="1:13" ht="16.5" customHeight="1">
      <c r="A165" s="135" t="s">
        <v>543</v>
      </c>
      <c r="B165" s="45" t="s">
        <v>118</v>
      </c>
      <c r="C165" s="215">
        <f>11387.9-111.6</f>
        <v>11276.3</v>
      </c>
      <c r="D165" s="69">
        <f>11387.9-111.6</f>
        <v>11276.3</v>
      </c>
      <c r="E165" s="49">
        <f t="shared" si="19"/>
        <v>0</v>
      </c>
      <c r="F165" s="49">
        <v>3816.4</v>
      </c>
      <c r="G165" s="49">
        <v>3795.3</v>
      </c>
      <c r="H165" s="217">
        <v>3816.4</v>
      </c>
      <c r="I165" s="48">
        <f aca="true" t="shared" si="20" ref="I165:I196">H165-F165</f>
        <v>0</v>
      </c>
      <c r="J165" s="172">
        <f>H165/F165</f>
        <v>1</v>
      </c>
      <c r="K165" s="163">
        <f>H165/C165</f>
        <v>0.34</v>
      </c>
      <c r="L165" s="112">
        <v>4347.9</v>
      </c>
      <c r="M165" s="19">
        <f t="shared" si="17"/>
        <v>-532</v>
      </c>
    </row>
    <row r="166" spans="1:13" ht="30.75" customHeight="1">
      <c r="A166" s="135" t="s">
        <v>544</v>
      </c>
      <c r="B166" s="79" t="s">
        <v>362</v>
      </c>
      <c r="C166" s="215">
        <v>283</v>
      </c>
      <c r="D166" s="69">
        <v>341</v>
      </c>
      <c r="E166" s="218">
        <f t="shared" si="19"/>
        <v>58</v>
      </c>
      <c r="F166" s="49">
        <v>222</v>
      </c>
      <c r="G166" s="49">
        <v>164</v>
      </c>
      <c r="H166" s="217">
        <v>222</v>
      </c>
      <c r="I166" s="48">
        <f t="shared" si="20"/>
        <v>0</v>
      </c>
      <c r="J166" s="172">
        <f>H166/F166</f>
        <v>1</v>
      </c>
      <c r="K166" s="163">
        <f>H166/C166</f>
        <v>0.78</v>
      </c>
      <c r="L166" s="112"/>
      <c r="M166" s="19">
        <f t="shared" si="17"/>
        <v>222</v>
      </c>
    </row>
    <row r="167" spans="1:13" ht="33" customHeight="1">
      <c r="A167" s="135" t="s">
        <v>545</v>
      </c>
      <c r="B167" s="79" t="s">
        <v>120</v>
      </c>
      <c r="C167" s="215">
        <v>33030</v>
      </c>
      <c r="D167" s="69">
        <v>33030</v>
      </c>
      <c r="E167" s="49">
        <f t="shared" si="19"/>
        <v>0</v>
      </c>
      <c r="F167" s="49">
        <v>27525</v>
      </c>
      <c r="G167" s="49">
        <v>33030</v>
      </c>
      <c r="H167" s="217">
        <v>27525</v>
      </c>
      <c r="I167" s="48">
        <f t="shared" si="20"/>
        <v>0</v>
      </c>
      <c r="J167" s="172">
        <f>H167/F167</f>
        <v>1</v>
      </c>
      <c r="K167" s="163">
        <f>H167/C167</f>
        <v>0.83</v>
      </c>
      <c r="L167" s="112">
        <v>25387</v>
      </c>
      <c r="M167" s="19">
        <f t="shared" si="17"/>
        <v>2138</v>
      </c>
    </row>
    <row r="168" spans="1:13" ht="32.25" customHeight="1" outlineLevel="1">
      <c r="A168" s="135" t="s">
        <v>540</v>
      </c>
      <c r="B168" s="79" t="s">
        <v>122</v>
      </c>
      <c r="C168" s="215"/>
      <c r="D168" s="69"/>
      <c r="E168" s="49">
        <f t="shared" si="19"/>
        <v>0</v>
      </c>
      <c r="F168" s="49">
        <f>H168</f>
        <v>0</v>
      </c>
      <c r="G168" s="49"/>
      <c r="H168" s="217"/>
      <c r="I168" s="48">
        <f t="shared" si="20"/>
        <v>0</v>
      </c>
      <c r="J168" s="172"/>
      <c r="K168" s="163"/>
      <c r="L168" s="112"/>
      <c r="M168" s="19">
        <f t="shared" si="17"/>
        <v>0</v>
      </c>
    </row>
    <row r="169" spans="1:13" ht="24" customHeight="1" outlineLevel="1">
      <c r="A169" s="135" t="s">
        <v>540</v>
      </c>
      <c r="B169" s="79" t="s">
        <v>124</v>
      </c>
      <c r="C169" s="215"/>
      <c r="D169" s="69"/>
      <c r="E169" s="49">
        <f t="shared" si="19"/>
        <v>0</v>
      </c>
      <c r="F169" s="49">
        <f>H169</f>
        <v>0</v>
      </c>
      <c r="G169" s="49"/>
      <c r="H169" s="217"/>
      <c r="I169" s="48">
        <f t="shared" si="20"/>
        <v>0</v>
      </c>
      <c r="J169" s="172"/>
      <c r="K169" s="163"/>
      <c r="L169" s="112"/>
      <c r="M169" s="19">
        <f t="shared" si="17"/>
        <v>0</v>
      </c>
    </row>
    <row r="170" spans="1:13" ht="24" customHeight="1" outlineLevel="1">
      <c r="A170" s="135"/>
      <c r="B170" s="79" t="s">
        <v>336</v>
      </c>
      <c r="C170" s="215"/>
      <c r="D170" s="69"/>
      <c r="E170" s="49"/>
      <c r="F170" s="49"/>
      <c r="G170" s="49"/>
      <c r="H170" s="217"/>
      <c r="I170" s="48"/>
      <c r="J170" s="172"/>
      <c r="K170" s="163"/>
      <c r="L170" s="112"/>
      <c r="M170" s="19">
        <f t="shared" si="17"/>
        <v>0</v>
      </c>
    </row>
    <row r="171" spans="1:13" ht="34.5" customHeight="1">
      <c r="A171" s="135" t="s">
        <v>546</v>
      </c>
      <c r="B171" s="79" t="s">
        <v>493</v>
      </c>
      <c r="C171" s="215">
        <v>768</v>
      </c>
      <c r="D171" s="69">
        <v>768</v>
      </c>
      <c r="E171" s="49">
        <f t="shared" si="19"/>
        <v>0</v>
      </c>
      <c r="F171" s="49">
        <v>422</v>
      </c>
      <c r="G171" s="49">
        <v>461</v>
      </c>
      <c r="H171" s="217">
        <v>422</v>
      </c>
      <c r="I171" s="48">
        <f t="shared" si="20"/>
        <v>0</v>
      </c>
      <c r="J171" s="172">
        <f>H171/F171</f>
        <v>1</v>
      </c>
      <c r="K171" s="163">
        <f>H171/C171</f>
        <v>0.55</v>
      </c>
      <c r="L171" s="112">
        <v>468</v>
      </c>
      <c r="M171" s="19">
        <f t="shared" si="17"/>
        <v>-46</v>
      </c>
    </row>
    <row r="172" spans="1:13" ht="30" customHeight="1">
      <c r="A172" s="135" t="s">
        <v>547</v>
      </c>
      <c r="B172" s="79" t="s">
        <v>349</v>
      </c>
      <c r="C172" s="215">
        <v>31179</v>
      </c>
      <c r="D172" s="69">
        <v>31179</v>
      </c>
      <c r="E172" s="49">
        <f t="shared" si="19"/>
        <v>0</v>
      </c>
      <c r="F172" s="49">
        <f>H172</f>
        <v>12991</v>
      </c>
      <c r="G172" s="49">
        <v>15590</v>
      </c>
      <c r="H172" s="217">
        <v>12991</v>
      </c>
      <c r="I172" s="48">
        <f t="shared" si="20"/>
        <v>0</v>
      </c>
      <c r="J172" s="172">
        <f>H172/F172</f>
        <v>1</v>
      </c>
      <c r="K172" s="163">
        <f>H172/C172</f>
        <v>0.42</v>
      </c>
      <c r="L172" s="110"/>
      <c r="M172" s="19">
        <f t="shared" si="17"/>
        <v>12991</v>
      </c>
    </row>
    <row r="173" spans="1:13" ht="33.75" customHeight="1">
      <c r="A173" s="135" t="s">
        <v>540</v>
      </c>
      <c r="B173" s="79" t="s">
        <v>496</v>
      </c>
      <c r="C173" s="215">
        <v>10000</v>
      </c>
      <c r="D173" s="69">
        <v>10000</v>
      </c>
      <c r="E173" s="49">
        <f t="shared" si="19"/>
        <v>0</v>
      </c>
      <c r="F173" s="49">
        <v>7000</v>
      </c>
      <c r="G173" s="49">
        <v>7000</v>
      </c>
      <c r="H173" s="217">
        <v>7000</v>
      </c>
      <c r="I173" s="48">
        <f t="shared" si="20"/>
        <v>0</v>
      </c>
      <c r="J173" s="172"/>
      <c r="K173" s="163"/>
      <c r="L173" s="110"/>
      <c r="M173" s="19">
        <f t="shared" si="17"/>
        <v>7000</v>
      </c>
    </row>
    <row r="174" spans="1:13" ht="29.25" customHeight="1">
      <c r="A174" s="135" t="s">
        <v>540</v>
      </c>
      <c r="B174" s="79" t="s">
        <v>498</v>
      </c>
      <c r="C174" s="215">
        <v>490</v>
      </c>
      <c r="D174" s="69">
        <v>1010</v>
      </c>
      <c r="E174" s="218">
        <f t="shared" si="19"/>
        <v>520</v>
      </c>
      <c r="F174" s="49">
        <v>1010</v>
      </c>
      <c r="G174" s="49">
        <v>490</v>
      </c>
      <c r="H174" s="217">
        <v>1010</v>
      </c>
      <c r="I174" s="48">
        <f t="shared" si="20"/>
        <v>0</v>
      </c>
      <c r="J174" s="172"/>
      <c r="K174" s="163"/>
      <c r="L174" s="110"/>
      <c r="M174" s="19">
        <f t="shared" si="17"/>
        <v>1010</v>
      </c>
    </row>
    <row r="175" spans="1:13" ht="31.5" customHeight="1">
      <c r="A175" s="135" t="s">
        <v>540</v>
      </c>
      <c r="B175" s="79" t="s">
        <v>499</v>
      </c>
      <c r="C175" s="215">
        <v>1257</v>
      </c>
      <c r="D175" s="69">
        <v>2042.9</v>
      </c>
      <c r="E175" s="218">
        <f t="shared" si="19"/>
        <v>785.9</v>
      </c>
      <c r="F175" s="49">
        <f>H175</f>
        <v>1257</v>
      </c>
      <c r="G175" s="49">
        <v>1257</v>
      </c>
      <c r="H175" s="217">
        <v>1257</v>
      </c>
      <c r="I175" s="48">
        <f t="shared" si="20"/>
        <v>0</v>
      </c>
      <c r="J175" s="172"/>
      <c r="K175" s="163"/>
      <c r="L175" s="110"/>
      <c r="M175" s="19">
        <f t="shared" si="17"/>
        <v>1257</v>
      </c>
    </row>
    <row r="176" spans="1:13" ht="31.5" customHeight="1">
      <c r="A176" s="135" t="s">
        <v>540</v>
      </c>
      <c r="B176" s="66" t="s">
        <v>530</v>
      </c>
      <c r="C176" s="216">
        <v>104</v>
      </c>
      <c r="D176" s="72">
        <v>104</v>
      </c>
      <c r="E176" s="49">
        <f t="shared" si="19"/>
        <v>0</v>
      </c>
      <c r="F176" s="49">
        <v>104</v>
      </c>
      <c r="G176" s="49">
        <v>104</v>
      </c>
      <c r="H176" s="217">
        <v>104</v>
      </c>
      <c r="I176" s="48">
        <f t="shared" si="20"/>
        <v>0</v>
      </c>
      <c r="J176" s="172"/>
      <c r="K176" s="163"/>
      <c r="L176" s="110"/>
      <c r="M176" s="19">
        <f t="shared" si="17"/>
        <v>104</v>
      </c>
    </row>
    <row r="177" spans="1:13" ht="16.5" customHeight="1">
      <c r="A177" s="27" t="s">
        <v>186</v>
      </c>
      <c r="B177" s="154" t="s">
        <v>371</v>
      </c>
      <c r="C177" s="155">
        <f>C178+C183+C184</f>
        <v>19863</v>
      </c>
      <c r="D177" s="155">
        <f>D178+D183+D184</f>
        <v>19863</v>
      </c>
      <c r="E177" s="13">
        <f t="shared" si="19"/>
        <v>0</v>
      </c>
      <c r="F177" s="155">
        <f>F178+F183+F184</f>
        <v>10182</v>
      </c>
      <c r="G177" s="155">
        <f>G178+G183+G184</f>
        <v>10182</v>
      </c>
      <c r="H177" s="182">
        <f>H178+H183+H184</f>
        <v>9682</v>
      </c>
      <c r="I177" s="48">
        <f t="shared" si="20"/>
        <v>-500</v>
      </c>
      <c r="J177" s="172"/>
      <c r="K177" s="163"/>
      <c r="L177" s="71"/>
      <c r="M177" s="19">
        <f t="shared" si="17"/>
        <v>9682</v>
      </c>
    </row>
    <row r="178" spans="1:13" ht="29.25" customHeight="1">
      <c r="A178" s="27" t="s">
        <v>364</v>
      </c>
      <c r="B178" s="66" t="s">
        <v>363</v>
      </c>
      <c r="C178" s="72">
        <v>500</v>
      </c>
      <c r="D178" s="72">
        <v>500</v>
      </c>
      <c r="E178" s="49">
        <f t="shared" si="19"/>
        <v>0</v>
      </c>
      <c r="F178" s="49">
        <v>500</v>
      </c>
      <c r="G178" s="49">
        <v>500</v>
      </c>
      <c r="H178" s="70">
        <v>0</v>
      </c>
      <c r="I178" s="48">
        <f t="shared" si="20"/>
        <v>-500</v>
      </c>
      <c r="J178" s="172"/>
      <c r="K178" s="163"/>
      <c r="L178" s="71"/>
      <c r="M178" s="19">
        <f t="shared" si="17"/>
        <v>0</v>
      </c>
    </row>
    <row r="179" spans="1:13" ht="48.75" customHeight="1" hidden="1" outlineLevel="1">
      <c r="A179" s="27" t="s">
        <v>151</v>
      </c>
      <c r="B179" s="66" t="s">
        <v>152</v>
      </c>
      <c r="C179" s="72"/>
      <c r="D179" s="72"/>
      <c r="E179" s="49">
        <f t="shared" si="19"/>
        <v>0</v>
      </c>
      <c r="F179" s="49">
        <f>H179</f>
        <v>0</v>
      </c>
      <c r="G179" s="49"/>
      <c r="H179" s="70"/>
      <c r="I179" s="48">
        <f t="shared" si="20"/>
        <v>0</v>
      </c>
      <c r="J179" s="172"/>
      <c r="K179" s="163"/>
      <c r="L179" s="71"/>
      <c r="M179" s="19">
        <f t="shared" si="17"/>
        <v>0</v>
      </c>
    </row>
    <row r="180" spans="1:13" ht="24" customHeight="1" hidden="1" outlineLevel="1">
      <c r="A180" s="27" t="s">
        <v>153</v>
      </c>
      <c r="B180" s="66" t="s">
        <v>180</v>
      </c>
      <c r="C180" s="72"/>
      <c r="D180" s="72"/>
      <c r="E180" s="49">
        <f t="shared" si="19"/>
        <v>0</v>
      </c>
      <c r="F180" s="49">
        <f>H180</f>
        <v>0</v>
      </c>
      <c r="G180" s="49"/>
      <c r="H180" s="70"/>
      <c r="I180" s="48">
        <f t="shared" si="20"/>
        <v>0</v>
      </c>
      <c r="J180" s="172"/>
      <c r="K180" s="163"/>
      <c r="L180" s="71"/>
      <c r="M180" s="19">
        <f t="shared" si="17"/>
        <v>0</v>
      </c>
    </row>
    <row r="181" spans="1:13" ht="24" customHeight="1" hidden="1" outlineLevel="1">
      <c r="A181" s="27" t="s">
        <v>183</v>
      </c>
      <c r="B181" s="66" t="s">
        <v>184</v>
      </c>
      <c r="C181" s="72"/>
      <c r="D181" s="72"/>
      <c r="E181" s="49">
        <f t="shared" si="19"/>
        <v>0</v>
      </c>
      <c r="F181" s="49">
        <f>H181</f>
        <v>0</v>
      </c>
      <c r="G181" s="49"/>
      <c r="H181" s="70"/>
      <c r="I181" s="48">
        <f t="shared" si="20"/>
        <v>0</v>
      </c>
      <c r="J181" s="172"/>
      <c r="K181" s="163"/>
      <c r="L181" s="71"/>
      <c r="M181" s="19">
        <f aca="true" t="shared" si="21" ref="M181:M205">H181-L181</f>
        <v>0</v>
      </c>
    </row>
    <row r="182" spans="1:13" ht="39" customHeight="1" hidden="1" outlineLevel="1">
      <c r="A182" s="27" t="s">
        <v>185</v>
      </c>
      <c r="B182" s="66" t="s">
        <v>107</v>
      </c>
      <c r="C182" s="77">
        <v>0</v>
      </c>
      <c r="D182" s="77">
        <v>0</v>
      </c>
      <c r="E182" s="49">
        <f t="shared" si="19"/>
        <v>0</v>
      </c>
      <c r="F182" s="49">
        <f>H182</f>
        <v>0</v>
      </c>
      <c r="G182" s="49"/>
      <c r="H182" s="70">
        <v>0</v>
      </c>
      <c r="I182" s="48">
        <f t="shared" si="20"/>
        <v>0</v>
      </c>
      <c r="J182" s="172"/>
      <c r="K182" s="163"/>
      <c r="L182" s="71"/>
      <c r="M182" s="19">
        <f t="shared" si="21"/>
        <v>0</v>
      </c>
    </row>
    <row r="183" spans="1:13" ht="39" customHeight="1" hidden="1" outlineLevel="1">
      <c r="A183" s="81" t="s">
        <v>249</v>
      </c>
      <c r="B183" s="66"/>
      <c r="C183" s="72">
        <v>0</v>
      </c>
      <c r="D183" s="72">
        <v>0</v>
      </c>
      <c r="E183" s="49">
        <f t="shared" si="19"/>
        <v>0</v>
      </c>
      <c r="F183" s="49">
        <v>0</v>
      </c>
      <c r="G183" s="49"/>
      <c r="H183" s="70">
        <v>0</v>
      </c>
      <c r="I183" s="48">
        <f t="shared" si="20"/>
        <v>0</v>
      </c>
      <c r="J183" s="172"/>
      <c r="K183" s="163"/>
      <c r="L183" s="71"/>
      <c r="M183" s="19">
        <f t="shared" si="21"/>
        <v>0</v>
      </c>
    </row>
    <row r="184" spans="1:13" ht="20.25" customHeight="1" collapsed="1">
      <c r="A184" s="81" t="s">
        <v>247</v>
      </c>
      <c r="B184" s="66" t="s">
        <v>195</v>
      </c>
      <c r="C184" s="72">
        <v>19363</v>
      </c>
      <c r="D184" s="72">
        <v>19363</v>
      </c>
      <c r="E184" s="49">
        <f t="shared" si="19"/>
        <v>0</v>
      </c>
      <c r="F184" s="49">
        <v>9682</v>
      </c>
      <c r="G184" s="49">
        <v>9682</v>
      </c>
      <c r="H184" s="70">
        <v>9682</v>
      </c>
      <c r="I184" s="48">
        <f t="shared" si="20"/>
        <v>0</v>
      </c>
      <c r="J184" s="172">
        <f>H184/F184</f>
        <v>1</v>
      </c>
      <c r="K184" s="163">
        <f>H184/C184</f>
        <v>0.5</v>
      </c>
      <c r="L184" s="71"/>
      <c r="M184" s="19">
        <f t="shared" si="21"/>
        <v>9682</v>
      </c>
    </row>
    <row r="185" spans="1:13" ht="34.5" customHeight="1">
      <c r="A185" s="81" t="s">
        <v>248</v>
      </c>
      <c r="B185" s="66" t="s">
        <v>363</v>
      </c>
      <c r="C185" s="72"/>
      <c r="D185" s="72"/>
      <c r="E185" s="49">
        <f t="shared" si="19"/>
        <v>0</v>
      </c>
      <c r="F185" s="49"/>
      <c r="G185" s="49"/>
      <c r="H185" s="70"/>
      <c r="I185" s="48">
        <f t="shared" si="20"/>
        <v>0</v>
      </c>
      <c r="J185" s="172"/>
      <c r="K185" s="163"/>
      <c r="L185" s="71"/>
      <c r="M185" s="19">
        <f t="shared" si="21"/>
        <v>0</v>
      </c>
    </row>
    <row r="186" spans="1:13" ht="26.25" customHeight="1">
      <c r="A186" s="20" t="s">
        <v>202</v>
      </c>
      <c r="B186" s="51" t="s">
        <v>203</v>
      </c>
      <c r="C186" s="82">
        <f>C187+C193</f>
        <v>105594.1</v>
      </c>
      <c r="D186" s="82"/>
      <c r="E186" s="82"/>
      <c r="F186" s="82">
        <f>F187+F193</f>
        <v>42426.8</v>
      </c>
      <c r="G186" s="82">
        <f>G187+G193</f>
        <v>59419.7</v>
      </c>
      <c r="H186" s="82">
        <f>H187+H193</f>
        <v>34105.47</v>
      </c>
      <c r="I186" s="22">
        <f t="shared" si="20"/>
        <v>-8321.3</v>
      </c>
      <c r="J186" s="170">
        <f>H186/F186</f>
        <v>0.804</v>
      </c>
      <c r="K186" s="161">
        <f>H186/C186</f>
        <v>0.323</v>
      </c>
      <c r="L186" s="83">
        <f>L187+L193</f>
        <v>25382.4</v>
      </c>
      <c r="M186" s="18">
        <f t="shared" si="21"/>
        <v>8723</v>
      </c>
    </row>
    <row r="187" spans="1:13" ht="13.5" customHeight="1">
      <c r="A187" s="27" t="s">
        <v>204</v>
      </c>
      <c r="B187" s="45" t="s">
        <v>205</v>
      </c>
      <c r="C187" s="76">
        <f>C189+C192</f>
        <v>98073.9</v>
      </c>
      <c r="D187" s="76"/>
      <c r="E187" s="76"/>
      <c r="F187" s="76">
        <f>F189+F192</f>
        <v>40309.9</v>
      </c>
      <c r="G187" s="76">
        <f>G189+G192</f>
        <v>53894.3</v>
      </c>
      <c r="H187" s="77">
        <f>H189+H192</f>
        <v>32330.48</v>
      </c>
      <c r="I187" s="48">
        <f t="shared" si="20"/>
        <v>-7979.4</v>
      </c>
      <c r="J187" s="171">
        <f>H187/F187</f>
        <v>0.802</v>
      </c>
      <c r="K187" s="162">
        <f>H187/C187</f>
        <v>0.33</v>
      </c>
      <c r="L187" s="84">
        <f>L189+L192</f>
        <v>21940.7</v>
      </c>
      <c r="M187" s="19">
        <f t="shared" si="21"/>
        <v>10390</v>
      </c>
    </row>
    <row r="188" spans="1:13" ht="13.5" customHeight="1" hidden="1">
      <c r="A188" s="139"/>
      <c r="B188" s="45"/>
      <c r="C188" s="76"/>
      <c r="D188" s="76"/>
      <c r="E188" s="76"/>
      <c r="F188" s="76"/>
      <c r="G188" s="76"/>
      <c r="H188" s="77"/>
      <c r="I188" s="48">
        <f t="shared" si="20"/>
        <v>0</v>
      </c>
      <c r="J188" s="171"/>
      <c r="K188" s="162"/>
      <c r="L188" s="83"/>
      <c r="M188" s="19">
        <f t="shared" si="21"/>
        <v>0</v>
      </c>
    </row>
    <row r="189" spans="1:13" ht="33" customHeight="1">
      <c r="A189" s="81" t="s">
        <v>206</v>
      </c>
      <c r="B189" s="66" t="s">
        <v>207</v>
      </c>
      <c r="C189" s="76">
        <f>C190+C191</f>
        <v>97995.9</v>
      </c>
      <c r="D189" s="76"/>
      <c r="E189" s="76"/>
      <c r="F189" s="77">
        <f>SUM(F190:F191)</f>
        <v>40273.8</v>
      </c>
      <c r="G189" s="77">
        <f>SUM(G190:G191)</f>
        <v>53850.6</v>
      </c>
      <c r="H189" s="77">
        <f>SUM(H190:H191)</f>
        <v>32298.24</v>
      </c>
      <c r="I189" s="47">
        <f t="shared" si="20"/>
        <v>-7975.6</v>
      </c>
      <c r="J189" s="171">
        <f>H189/F189</f>
        <v>0.802</v>
      </c>
      <c r="K189" s="162">
        <f>H189/C189</f>
        <v>0.33</v>
      </c>
      <c r="L189" s="86">
        <f>L190+L191</f>
        <v>21939.4</v>
      </c>
      <c r="M189" s="19">
        <f t="shared" si="21"/>
        <v>10359</v>
      </c>
    </row>
    <row r="190" spans="1:13" ht="16.5" customHeight="1">
      <c r="A190" s="81" t="s">
        <v>208</v>
      </c>
      <c r="B190" s="66" t="s">
        <v>209</v>
      </c>
      <c r="C190" s="69">
        <v>12470.6</v>
      </c>
      <c r="D190" s="69"/>
      <c r="E190" s="69"/>
      <c r="F190" s="69">
        <v>477.7</v>
      </c>
      <c r="G190" s="69">
        <v>5850</v>
      </c>
      <c r="H190" s="72">
        <v>1731.85</v>
      </c>
      <c r="I190" s="48">
        <f t="shared" si="20"/>
        <v>1254.2</v>
      </c>
      <c r="J190" s="171"/>
      <c r="K190" s="162">
        <f>H190/C190</f>
        <v>0.139</v>
      </c>
      <c r="L190" s="86"/>
      <c r="M190" s="19">
        <f t="shared" si="21"/>
        <v>1732</v>
      </c>
    </row>
    <row r="191" spans="1:13" ht="18" customHeight="1">
      <c r="A191" s="81" t="s">
        <v>210</v>
      </c>
      <c r="B191" s="66" t="s">
        <v>211</v>
      </c>
      <c r="C191" s="69">
        <v>85525.3</v>
      </c>
      <c r="D191" s="69"/>
      <c r="E191" s="69"/>
      <c r="F191" s="69">
        <v>39796.1</v>
      </c>
      <c r="G191" s="69">
        <v>48000.6</v>
      </c>
      <c r="H191" s="72">
        <v>30566.39</v>
      </c>
      <c r="I191" s="48">
        <f t="shared" si="20"/>
        <v>-9229.7</v>
      </c>
      <c r="J191" s="171">
        <f>H191/F191</f>
        <v>0.768</v>
      </c>
      <c r="K191" s="162">
        <f>H191/C191</f>
        <v>0.357</v>
      </c>
      <c r="L191" s="86">
        <v>21939.4</v>
      </c>
      <c r="M191" s="19">
        <f t="shared" si="21"/>
        <v>8627</v>
      </c>
    </row>
    <row r="192" spans="1:13" ht="24.75" customHeight="1">
      <c r="A192" s="105" t="s">
        <v>212</v>
      </c>
      <c r="B192" s="79" t="s">
        <v>213</v>
      </c>
      <c r="C192" s="69">
        <v>78</v>
      </c>
      <c r="D192" s="69"/>
      <c r="E192" s="69"/>
      <c r="F192" s="69">
        <v>36.1</v>
      </c>
      <c r="G192" s="69">
        <v>43.7</v>
      </c>
      <c r="H192" s="72">
        <v>32.24</v>
      </c>
      <c r="I192" s="48">
        <f t="shared" si="20"/>
        <v>-3.9</v>
      </c>
      <c r="J192" s="171">
        <f>H192/F192</f>
        <v>0.893</v>
      </c>
      <c r="K192" s="162"/>
      <c r="L192" s="86">
        <v>1.3</v>
      </c>
      <c r="M192" s="19">
        <f t="shared" si="21"/>
        <v>31</v>
      </c>
    </row>
    <row r="193" spans="1:13" ht="24" customHeight="1">
      <c r="A193" s="27" t="s">
        <v>214</v>
      </c>
      <c r="B193" s="45" t="s">
        <v>215</v>
      </c>
      <c r="C193" s="77">
        <f>C195+C196</f>
        <v>7520.2</v>
      </c>
      <c r="D193" s="77"/>
      <c r="E193" s="77"/>
      <c r="F193" s="77">
        <f>F194+F196</f>
        <v>2116.9</v>
      </c>
      <c r="G193" s="77">
        <f>G194+G196</f>
        <v>5525.4</v>
      </c>
      <c r="H193" s="77">
        <f>H194+H196</f>
        <v>1774.99</v>
      </c>
      <c r="I193" s="48">
        <f t="shared" si="20"/>
        <v>-341.9</v>
      </c>
      <c r="J193" s="171">
        <f>H193/F193</f>
        <v>0.838</v>
      </c>
      <c r="K193" s="162">
        <f>H193/C193</f>
        <v>0.236</v>
      </c>
      <c r="L193" s="84">
        <f>L194+L196</f>
        <v>3441.7</v>
      </c>
      <c r="M193" s="19">
        <f t="shared" si="21"/>
        <v>-1667</v>
      </c>
    </row>
    <row r="194" spans="1:13" ht="33.75" customHeight="1">
      <c r="A194" s="105" t="s">
        <v>216</v>
      </c>
      <c r="B194" s="79" t="s">
        <v>220</v>
      </c>
      <c r="C194" s="69"/>
      <c r="D194" s="69"/>
      <c r="E194" s="69"/>
      <c r="F194" s="69"/>
      <c r="G194" s="69"/>
      <c r="H194" s="72"/>
      <c r="I194" s="48">
        <f t="shared" si="20"/>
        <v>0</v>
      </c>
      <c r="J194" s="171"/>
      <c r="K194" s="162"/>
      <c r="L194" s="86">
        <v>661.5</v>
      </c>
      <c r="M194" s="19">
        <f t="shared" si="21"/>
        <v>-662</v>
      </c>
    </row>
    <row r="195" spans="1:13" ht="30" customHeight="1">
      <c r="A195" s="81" t="s">
        <v>221</v>
      </c>
      <c r="B195" s="66" t="s">
        <v>222</v>
      </c>
      <c r="C195" s="69"/>
      <c r="D195" s="69"/>
      <c r="E195" s="69"/>
      <c r="F195" s="77">
        <f>F196</f>
        <v>2116.9</v>
      </c>
      <c r="G195" s="77">
        <f>G196</f>
        <v>5525.4</v>
      </c>
      <c r="H195" s="77">
        <f>H196</f>
        <v>1774.99</v>
      </c>
      <c r="I195" s="48">
        <f t="shared" si="20"/>
        <v>-341.9</v>
      </c>
      <c r="J195" s="171"/>
      <c r="K195" s="162"/>
      <c r="L195" s="86"/>
      <c r="M195" s="19">
        <f t="shared" si="21"/>
        <v>1775</v>
      </c>
    </row>
    <row r="196" spans="1:13" ht="33.75" customHeight="1">
      <c r="A196" s="81" t="s">
        <v>223</v>
      </c>
      <c r="B196" s="66" t="s">
        <v>224</v>
      </c>
      <c r="C196" s="77">
        <f>C197+C198</f>
        <v>7520.2</v>
      </c>
      <c r="D196" s="77"/>
      <c r="E196" s="77"/>
      <c r="F196" s="77">
        <f>F197+F198</f>
        <v>2116.9</v>
      </c>
      <c r="G196" s="77">
        <f>G197+G198</f>
        <v>5525.4</v>
      </c>
      <c r="H196" s="77">
        <f>H197+H198</f>
        <v>1774.99</v>
      </c>
      <c r="I196" s="47">
        <f t="shared" si="20"/>
        <v>-341.9</v>
      </c>
      <c r="J196" s="205">
        <f>H196/F196</f>
        <v>0.838</v>
      </c>
      <c r="K196" s="164">
        <f aca="true" t="shared" si="22" ref="K196:K201">H196/C196</f>
        <v>0.236</v>
      </c>
      <c r="L196" s="86">
        <f>L198</f>
        <v>2780.2</v>
      </c>
      <c r="M196" s="19">
        <f t="shared" si="21"/>
        <v>-1005</v>
      </c>
    </row>
    <row r="197" spans="1:13" ht="15" customHeight="1">
      <c r="A197" s="81" t="s">
        <v>225</v>
      </c>
      <c r="B197" s="66" t="s">
        <v>226</v>
      </c>
      <c r="C197" s="72">
        <v>2992.1</v>
      </c>
      <c r="D197" s="72"/>
      <c r="E197" s="72"/>
      <c r="F197" s="72"/>
      <c r="G197" s="72">
        <v>2992.1</v>
      </c>
      <c r="H197" s="72"/>
      <c r="I197" s="48">
        <f aca="true" t="shared" si="23" ref="I197:I203">H197-F197</f>
        <v>0</v>
      </c>
      <c r="J197" s="173"/>
      <c r="K197" s="164">
        <f t="shared" si="22"/>
        <v>0</v>
      </c>
      <c r="L197" s="86">
        <v>0</v>
      </c>
      <c r="M197" s="19">
        <f t="shared" si="21"/>
        <v>0</v>
      </c>
    </row>
    <row r="198" spans="1:13" ht="14.25" customHeight="1">
      <c r="A198" s="89" t="s">
        <v>227</v>
      </c>
      <c r="B198" s="90" t="s">
        <v>228</v>
      </c>
      <c r="C198" s="91">
        <v>4528.1</v>
      </c>
      <c r="D198" s="91"/>
      <c r="E198" s="91"/>
      <c r="F198" s="91">
        <v>2116.9</v>
      </c>
      <c r="G198" s="91">
        <v>2533.3</v>
      </c>
      <c r="H198" s="91">
        <v>1774.99</v>
      </c>
      <c r="I198" s="114">
        <f t="shared" si="23"/>
        <v>-341.9</v>
      </c>
      <c r="J198" s="174">
        <f>H198/F198</f>
        <v>0.838</v>
      </c>
      <c r="K198" s="165">
        <f t="shared" si="22"/>
        <v>0.392</v>
      </c>
      <c r="L198" s="114">
        <v>2780.2</v>
      </c>
      <c r="M198" s="94">
        <f t="shared" si="21"/>
        <v>-1005</v>
      </c>
    </row>
    <row r="199" spans="1:13" ht="16.5" customHeight="1">
      <c r="A199" s="140"/>
      <c r="B199" s="185" t="s">
        <v>229</v>
      </c>
      <c r="C199" s="60">
        <f>C5+C132+C186</f>
        <v>2348816.09</v>
      </c>
      <c r="D199" s="59">
        <f>D5+D132+D186+C186+C5</f>
        <v>2350194.991</v>
      </c>
      <c r="E199" s="60">
        <f>D199-C199</f>
        <v>1378.9</v>
      </c>
      <c r="F199" s="60">
        <f>F5+F132+F186</f>
        <v>1163357.56</v>
      </c>
      <c r="G199" s="60">
        <f>G5+G132+G186</f>
        <v>1326286.95</v>
      </c>
      <c r="H199" s="60">
        <f>H5+H132+H186</f>
        <v>1172476.95</v>
      </c>
      <c r="I199" s="22">
        <f t="shared" si="23"/>
        <v>9119.4</v>
      </c>
      <c r="J199" s="16">
        <f>H199/F199</f>
        <v>1.008</v>
      </c>
      <c r="K199" s="166">
        <f t="shared" si="22"/>
        <v>0.4992</v>
      </c>
      <c r="L199" s="108">
        <f>L5+L132+L186</f>
        <v>931965.9</v>
      </c>
      <c r="M199" s="18">
        <f t="shared" si="21"/>
        <v>240511</v>
      </c>
    </row>
    <row r="200" spans="1:13" ht="12.75" customHeight="1">
      <c r="A200" s="140"/>
      <c r="B200" s="134" t="s">
        <v>230</v>
      </c>
      <c r="C200" s="24">
        <f>C5+C186</f>
        <v>671467.3</v>
      </c>
      <c r="D200" s="24">
        <f>C200</f>
        <v>671467.3</v>
      </c>
      <c r="E200" s="60">
        <f>D200-C200</f>
        <v>0</v>
      </c>
      <c r="F200" s="24">
        <f>F5+F186</f>
        <v>272791.13</v>
      </c>
      <c r="G200" s="24">
        <f>G5+G186</f>
        <v>330949.4</v>
      </c>
      <c r="H200" s="24">
        <f>H5+H186</f>
        <v>282410.52</v>
      </c>
      <c r="I200" s="22">
        <f t="shared" si="23"/>
        <v>9619.4</v>
      </c>
      <c r="J200" s="16">
        <f>H200/F200</f>
        <v>1.035</v>
      </c>
      <c r="K200" s="166">
        <f t="shared" si="22"/>
        <v>0.4206</v>
      </c>
      <c r="L200" s="108">
        <f>L5+L186</f>
        <v>166133.2</v>
      </c>
      <c r="M200" s="18">
        <f t="shared" si="21"/>
        <v>116277</v>
      </c>
    </row>
    <row r="201" spans="1:13" ht="21" customHeight="1">
      <c r="A201" s="142"/>
      <c r="B201" s="109" t="s">
        <v>231</v>
      </c>
      <c r="C201" s="24">
        <f>C5</f>
        <v>565873.2</v>
      </c>
      <c r="D201" s="24">
        <f>C201</f>
        <v>565873.2</v>
      </c>
      <c r="E201" s="60">
        <f>D201-C201</f>
        <v>0</v>
      </c>
      <c r="F201" s="24">
        <f>F5</f>
        <v>230364.33</v>
      </c>
      <c r="G201" s="24">
        <f>G5</f>
        <v>271529.7</v>
      </c>
      <c r="H201" s="24">
        <f>H5</f>
        <v>248305.05</v>
      </c>
      <c r="I201" s="22">
        <f t="shared" si="23"/>
        <v>17940.7</v>
      </c>
      <c r="J201" s="16">
        <f>H201/F201</f>
        <v>1.078</v>
      </c>
      <c r="K201" s="166">
        <f t="shared" si="22"/>
        <v>0.4388</v>
      </c>
      <c r="L201" s="18">
        <f>L5</f>
        <v>140751</v>
      </c>
      <c r="M201" s="18">
        <f t="shared" si="21"/>
        <v>107554</v>
      </c>
    </row>
    <row r="202" spans="1:13" ht="14.25" customHeight="1">
      <c r="A202" s="27" t="s">
        <v>234</v>
      </c>
      <c r="B202" s="143" t="s">
        <v>235</v>
      </c>
      <c r="C202" s="95"/>
      <c r="D202" s="95"/>
      <c r="E202" s="95"/>
      <c r="F202" s="95"/>
      <c r="G202" s="95"/>
      <c r="H202" s="32">
        <v>179.16</v>
      </c>
      <c r="I202" s="48">
        <f t="shared" si="23"/>
        <v>179.2</v>
      </c>
      <c r="L202" s="31">
        <v>76</v>
      </c>
      <c r="M202" s="19">
        <f t="shared" si="21"/>
        <v>103</v>
      </c>
    </row>
    <row r="203" spans="1:13" ht="12.75">
      <c r="A203" s="140"/>
      <c r="B203" s="144" t="s">
        <v>236</v>
      </c>
      <c r="C203" s="96"/>
      <c r="D203" s="96"/>
      <c r="E203" s="96"/>
      <c r="F203" s="96"/>
      <c r="G203" s="96"/>
      <c r="H203" s="24">
        <f>SUM(H202:H202)</f>
        <v>179.16</v>
      </c>
      <c r="I203" s="48">
        <f t="shared" si="23"/>
        <v>179.2</v>
      </c>
      <c r="J203" s="97"/>
      <c r="K203" s="168"/>
      <c r="L203" s="15">
        <f>L202</f>
        <v>76</v>
      </c>
      <c r="M203" s="19">
        <f t="shared" si="21"/>
        <v>103</v>
      </c>
    </row>
    <row r="204" spans="1:13" ht="13.5" customHeight="1">
      <c r="A204" s="145"/>
      <c r="B204" s="146"/>
      <c r="C204" s="95"/>
      <c r="D204" s="95"/>
      <c r="E204" s="95"/>
      <c r="F204" s="95"/>
      <c r="G204" s="95"/>
      <c r="H204" s="98"/>
      <c r="I204" s="95"/>
      <c r="M204" s="19">
        <f t="shared" si="21"/>
        <v>0</v>
      </c>
    </row>
    <row r="205" spans="6:13" ht="12.75">
      <c r="F205" s="99"/>
      <c r="H205" s="99">
        <f>H199+H203</f>
        <v>1172656.11</v>
      </c>
      <c r="L205" s="104">
        <f>L199+L203</f>
        <v>932042</v>
      </c>
      <c r="M205" s="19">
        <f t="shared" si="21"/>
        <v>240614</v>
      </c>
    </row>
    <row r="206" spans="1:13" ht="12.75">
      <c r="A206" s="196" t="s">
        <v>339</v>
      </c>
      <c r="B206" s="195"/>
      <c r="C206" s="101"/>
      <c r="D206" s="101"/>
      <c r="E206" s="101"/>
      <c r="F206" s="101"/>
      <c r="G206" s="101"/>
      <c r="H206" s="202"/>
      <c r="I206" s="101"/>
      <c r="J206" s="101"/>
      <c r="K206" s="169"/>
      <c r="L206" s="101"/>
      <c r="M206" s="101"/>
    </row>
    <row r="207" spans="1:13" ht="12.75">
      <c r="A207" s="175" t="s">
        <v>340</v>
      </c>
      <c r="B207" s="148"/>
      <c r="C207" s="101"/>
      <c r="D207" s="101"/>
      <c r="E207" s="101"/>
      <c r="F207" s="101"/>
      <c r="G207" s="101"/>
      <c r="H207" s="202"/>
      <c r="I207" s="101"/>
      <c r="J207" s="101"/>
      <c r="K207" s="169"/>
      <c r="L207" s="101"/>
      <c r="M207" s="101"/>
    </row>
    <row r="208" ht="16.5" customHeight="1">
      <c r="A208" s="149" t="s">
        <v>237</v>
      </c>
    </row>
    <row r="209" ht="12.75">
      <c r="A209" s="150" t="s">
        <v>238</v>
      </c>
    </row>
  </sheetData>
  <printOptions gridLines="1"/>
  <pageMargins left="0" right="0" top="0.1968503937007874" bottom="0.1968503937007874" header="0.11811023622047245" footer="0.11811023622047245"/>
  <pageSetup horizontalDpi="600" verticalDpi="600" orientation="landscape" paperSize="9" scale="85" r:id="rId1"/>
  <headerFooter alignWithMargins="0">
    <oddFooter>&amp;L&amp;F&amp;C&amp;A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242"/>
  <sheetViews>
    <sheetView tabSelected="1" workbookViewId="0" topLeftCell="A1">
      <pane xSplit="8" ySplit="8" topLeftCell="I9" activePane="bottomRight" state="frozen"/>
      <selection pane="topLeft" activeCell="B1" sqref="B1"/>
      <selection pane="topRight" activeCell="I1" sqref="I1"/>
      <selection pane="bottomLeft" activeCell="B4" sqref="B4"/>
      <selection pane="bottomRight" activeCell="I3" sqref="I3"/>
    </sheetView>
  </sheetViews>
  <sheetFormatPr defaultColWidth="9.00390625" defaultRowHeight="12.75" outlineLevelRow="1"/>
  <cols>
    <col min="1" max="1" width="22.125" style="219" customWidth="1"/>
    <col min="2" max="2" width="54.00390625" style="244" customWidth="1"/>
    <col min="3" max="3" width="10.125" style="221" hidden="1" customWidth="1"/>
    <col min="4" max="4" width="10.25390625" style="221" hidden="1" customWidth="1"/>
    <col min="5" max="5" width="11.75390625" style="222" hidden="1" customWidth="1"/>
    <col min="6" max="6" width="9.75390625" style="222" hidden="1" customWidth="1"/>
    <col min="7" max="7" width="12.00390625" style="222" hidden="1" customWidth="1"/>
    <col min="8" max="8" width="11.875" style="222" hidden="1" customWidth="1"/>
    <col min="9" max="9" width="11.875" style="220" customWidth="1"/>
    <col min="10" max="10" width="11.125" style="222" hidden="1" customWidth="1"/>
    <col min="11" max="11" width="8.875" style="222" hidden="1" customWidth="1"/>
    <col min="12" max="16384" width="8.875" style="222" customWidth="1"/>
  </cols>
  <sheetData>
    <row r="1" spans="1:9" s="281" customFormat="1" ht="12.75">
      <c r="A1" s="280"/>
      <c r="C1" s="282"/>
      <c r="D1" s="282"/>
      <c r="I1" s="283" t="s">
        <v>429</v>
      </c>
    </row>
    <row r="2" spans="1:9" s="281" customFormat="1" ht="12.75">
      <c r="A2" s="280"/>
      <c r="C2" s="282"/>
      <c r="D2" s="282"/>
      <c r="I2" s="284" t="s">
        <v>146</v>
      </c>
    </row>
    <row r="3" spans="1:9" s="281" customFormat="1" ht="12.75">
      <c r="A3" s="280"/>
      <c r="C3" s="282"/>
      <c r="D3" s="282"/>
      <c r="I3" s="284" t="s">
        <v>293</v>
      </c>
    </row>
    <row r="4" spans="1:9" s="281" customFormat="1" ht="12.75">
      <c r="A4" s="280"/>
      <c r="B4" s="285"/>
      <c r="C4" s="282"/>
      <c r="D4" s="282"/>
      <c r="I4" s="286"/>
    </row>
    <row r="5" spans="1:9" ht="21" customHeight="1">
      <c r="A5" s="301" t="s">
        <v>145</v>
      </c>
      <c r="B5" s="301"/>
      <c r="C5" s="301"/>
      <c r="D5" s="301"/>
      <c r="E5" s="301"/>
      <c r="F5" s="301"/>
      <c r="G5" s="301"/>
      <c r="H5" s="301"/>
      <c r="I5" s="301"/>
    </row>
    <row r="6" spans="2:9" ht="12.75">
      <c r="B6" s="222"/>
      <c r="C6" s="223"/>
      <c r="D6" s="223"/>
      <c r="E6" s="224"/>
      <c r="F6" s="224"/>
      <c r="G6" s="224"/>
      <c r="H6" s="224"/>
      <c r="I6" s="287" t="s">
        <v>147</v>
      </c>
    </row>
    <row r="7" spans="1:11" ht="12.75">
      <c r="A7" s="299" t="s">
        <v>135</v>
      </c>
      <c r="B7" s="297" t="s">
        <v>385</v>
      </c>
      <c r="C7" s="256" t="s">
        <v>512</v>
      </c>
      <c r="D7" s="256" t="s">
        <v>512</v>
      </c>
      <c r="E7" s="288" t="s">
        <v>338</v>
      </c>
      <c r="F7" s="288" t="s">
        <v>590</v>
      </c>
      <c r="G7" s="288" t="s">
        <v>591</v>
      </c>
      <c r="H7" s="288" t="s">
        <v>592</v>
      </c>
      <c r="I7" s="295" t="s">
        <v>149</v>
      </c>
      <c r="J7" s="225" t="s">
        <v>701</v>
      </c>
      <c r="K7" s="226" t="s">
        <v>699</v>
      </c>
    </row>
    <row r="8" spans="1:11" ht="12.75">
      <c r="A8" s="300"/>
      <c r="B8" s="298"/>
      <c r="C8" s="256" t="s">
        <v>219</v>
      </c>
      <c r="D8" s="256" t="s">
        <v>513</v>
      </c>
      <c r="E8" s="288" t="s">
        <v>179</v>
      </c>
      <c r="F8" s="288" t="s">
        <v>368</v>
      </c>
      <c r="G8" s="288" t="s">
        <v>217</v>
      </c>
      <c r="H8" s="288" t="s">
        <v>218</v>
      </c>
      <c r="I8" s="296"/>
      <c r="J8" s="227" t="s">
        <v>702</v>
      </c>
      <c r="K8" s="226" t="s">
        <v>700</v>
      </c>
    </row>
    <row r="9" spans="1:11" ht="12.75">
      <c r="A9" s="289" t="s">
        <v>395</v>
      </c>
      <c r="B9" s="250" t="s">
        <v>602</v>
      </c>
      <c r="C9" s="249" t="e">
        <f aca="true" t="shared" si="0" ref="C9:I9">C10+C32</f>
        <v>#REF!</v>
      </c>
      <c r="D9" s="249" t="e">
        <f t="shared" si="0"/>
        <v>#REF!</v>
      </c>
      <c r="E9" s="249" t="e">
        <f t="shared" si="0"/>
        <v>#REF!</v>
      </c>
      <c r="F9" s="249" t="e">
        <f t="shared" si="0"/>
        <v>#REF!</v>
      </c>
      <c r="G9" s="249" t="e">
        <f t="shared" si="0"/>
        <v>#REF!</v>
      </c>
      <c r="H9" s="249" t="e">
        <f t="shared" si="0"/>
        <v>#REF!</v>
      </c>
      <c r="I9" s="274">
        <f t="shared" si="0"/>
        <v>725501.62</v>
      </c>
      <c r="J9" s="228" t="e">
        <f>I9-#REF!</f>
        <v>#REF!</v>
      </c>
      <c r="K9" s="229" t="e">
        <f>I9/#REF!</f>
        <v>#REF!</v>
      </c>
    </row>
    <row r="10" spans="1:11" ht="12.75">
      <c r="A10" s="289"/>
      <c r="B10" s="250" t="s">
        <v>178</v>
      </c>
      <c r="C10" s="249" t="e">
        <f aca="true" t="shared" si="1" ref="C10:I10">C11+C16+C18+C23+C25+C29</f>
        <v>#REF!</v>
      </c>
      <c r="D10" s="249" t="e">
        <f t="shared" si="1"/>
        <v>#REF!</v>
      </c>
      <c r="E10" s="249" t="e">
        <f t="shared" si="1"/>
        <v>#REF!</v>
      </c>
      <c r="F10" s="249">
        <f t="shared" si="1"/>
        <v>0</v>
      </c>
      <c r="G10" s="249" t="e">
        <f t="shared" si="1"/>
        <v>#REF!</v>
      </c>
      <c r="H10" s="249" t="e">
        <f t="shared" si="1"/>
        <v>#REF!</v>
      </c>
      <c r="I10" s="274">
        <f t="shared" si="1"/>
        <v>536953.68</v>
      </c>
      <c r="J10" s="230" t="e">
        <f>I10-#REF!</f>
        <v>#REF!</v>
      </c>
      <c r="K10" s="229" t="e">
        <f>I10/#REF!</f>
        <v>#REF!</v>
      </c>
    </row>
    <row r="11" spans="1:11" ht="12.75">
      <c r="A11" s="289" t="s">
        <v>394</v>
      </c>
      <c r="B11" s="250" t="s">
        <v>514</v>
      </c>
      <c r="C11" s="249">
        <f>SUM(C12:C15)</f>
        <v>107199.46</v>
      </c>
      <c r="D11" s="249">
        <f>SUM(D12:D15)</f>
        <v>246073.85</v>
      </c>
      <c r="E11" s="251">
        <f>SUM(E12:E15)</f>
        <v>371373.2</v>
      </c>
      <c r="F11" s="252"/>
      <c r="G11" s="253">
        <f>SUM(G12:G15)</f>
        <v>182889.9</v>
      </c>
      <c r="H11" s="253">
        <f>SUM(H12:H15)</f>
        <v>191255.34</v>
      </c>
      <c r="I11" s="274">
        <f>SUM(I12:I15)</f>
        <v>463362.67</v>
      </c>
      <c r="J11" s="230" t="e">
        <f>I11-#REF!</f>
        <v>#REF!</v>
      </c>
      <c r="K11" s="229" t="e">
        <f>I11/#REF!</f>
        <v>#REF!</v>
      </c>
    </row>
    <row r="12" spans="1:11" ht="25.5">
      <c r="A12" s="289" t="s">
        <v>387</v>
      </c>
      <c r="B12" s="255" t="s">
        <v>386</v>
      </c>
      <c r="C12" s="256">
        <v>251.38</v>
      </c>
      <c r="D12" s="256">
        <v>362.17</v>
      </c>
      <c r="E12" s="257">
        <v>531.8</v>
      </c>
      <c r="F12" s="258"/>
      <c r="G12" s="259">
        <v>531.8</v>
      </c>
      <c r="H12" s="259">
        <v>704.62</v>
      </c>
      <c r="I12" s="275">
        <v>894.39</v>
      </c>
      <c r="J12" s="230" t="e">
        <f>I12-#REF!</f>
        <v>#REF!</v>
      </c>
      <c r="K12" s="231" t="e">
        <f>I12/#REF!</f>
        <v>#REF!</v>
      </c>
    </row>
    <row r="13" spans="1:11" ht="89.25">
      <c r="A13" s="289" t="s">
        <v>389</v>
      </c>
      <c r="B13" s="255" t="s">
        <v>388</v>
      </c>
      <c r="C13" s="256">
        <v>105771.01</v>
      </c>
      <c r="D13" s="256">
        <v>243110.4</v>
      </c>
      <c r="E13" s="257">
        <v>368598.2</v>
      </c>
      <c r="F13" s="258"/>
      <c r="G13" s="259">
        <v>181314.9</v>
      </c>
      <c r="H13" s="259">
        <v>188981.1</v>
      </c>
      <c r="I13" s="275">
        <v>459250.26</v>
      </c>
      <c r="J13" s="230" t="e">
        <f>I13-#REF!</f>
        <v>#REF!</v>
      </c>
      <c r="K13" s="231" t="e">
        <f>I13/#REF!</f>
        <v>#REF!</v>
      </c>
    </row>
    <row r="14" spans="1:11" ht="76.5">
      <c r="A14" s="289" t="s">
        <v>391</v>
      </c>
      <c r="B14" s="255" t="s">
        <v>390</v>
      </c>
      <c r="C14" s="256">
        <v>639.52</v>
      </c>
      <c r="D14" s="256">
        <v>1444.26</v>
      </c>
      <c r="E14" s="257">
        <v>2000</v>
      </c>
      <c r="F14" s="258"/>
      <c r="G14" s="259">
        <v>800</v>
      </c>
      <c r="H14" s="259">
        <v>1127</v>
      </c>
      <c r="I14" s="275">
        <v>2216</v>
      </c>
      <c r="J14" s="230" t="e">
        <f>I14-#REF!</f>
        <v>#REF!</v>
      </c>
      <c r="K14" s="231" t="e">
        <f>I14/#REF!</f>
        <v>#REF!</v>
      </c>
    </row>
    <row r="15" spans="1:11" ht="38.25">
      <c r="A15" s="289" t="s">
        <v>393</v>
      </c>
      <c r="B15" s="255" t="s">
        <v>392</v>
      </c>
      <c r="C15" s="256">
        <v>537.55</v>
      </c>
      <c r="D15" s="256">
        <v>1157.02</v>
      </c>
      <c r="E15" s="257">
        <v>243.2</v>
      </c>
      <c r="F15" s="258"/>
      <c r="G15" s="259">
        <v>243.2</v>
      </c>
      <c r="H15" s="259">
        <v>442.62</v>
      </c>
      <c r="I15" s="275">
        <v>1002.02</v>
      </c>
      <c r="J15" s="230" t="e">
        <f>I15-#REF!</f>
        <v>#REF!</v>
      </c>
      <c r="K15" s="231" t="e">
        <f>I15/#REF!</f>
        <v>#REF!</v>
      </c>
    </row>
    <row r="16" spans="1:11" ht="12.75">
      <c r="A16" s="289" t="s">
        <v>397</v>
      </c>
      <c r="B16" s="250" t="s">
        <v>618</v>
      </c>
      <c r="C16" s="249" t="e">
        <f>C17+#REF!</f>
        <v>#REF!</v>
      </c>
      <c r="D16" s="249" t="e">
        <f>D17+#REF!</f>
        <v>#REF!</v>
      </c>
      <c r="E16" s="251" t="e">
        <f>E17+#REF!</f>
        <v>#REF!</v>
      </c>
      <c r="F16" s="252">
        <v>0</v>
      </c>
      <c r="G16" s="253" t="e">
        <f>G17+#REF!</f>
        <v>#REF!</v>
      </c>
      <c r="H16" s="253" t="e">
        <f>H17+#REF!</f>
        <v>#REF!</v>
      </c>
      <c r="I16" s="274">
        <f>I17</f>
        <v>37442.9</v>
      </c>
      <c r="J16" s="230" t="e">
        <f>I16-#REF!</f>
        <v>#REF!</v>
      </c>
      <c r="K16" s="229" t="e">
        <f>I16/#REF!</f>
        <v>#REF!</v>
      </c>
    </row>
    <row r="17" spans="1:11" ht="25.5">
      <c r="A17" s="289" t="s">
        <v>398</v>
      </c>
      <c r="B17" s="255" t="s">
        <v>396</v>
      </c>
      <c r="C17" s="256">
        <v>15479.58</v>
      </c>
      <c r="D17" s="256">
        <v>32658.66</v>
      </c>
      <c r="E17" s="257">
        <v>35221</v>
      </c>
      <c r="F17" s="258"/>
      <c r="G17" s="259">
        <v>17221</v>
      </c>
      <c r="H17" s="259">
        <v>17383.27</v>
      </c>
      <c r="I17" s="275">
        <v>37442.9</v>
      </c>
      <c r="J17" s="230" t="e">
        <f>I17-#REF!</f>
        <v>#REF!</v>
      </c>
      <c r="K17" s="231" t="e">
        <f>I17/#REF!</f>
        <v>#REF!</v>
      </c>
    </row>
    <row r="18" spans="1:11" ht="12.75">
      <c r="A18" s="289" t="s">
        <v>399</v>
      </c>
      <c r="B18" s="250" t="s">
        <v>624</v>
      </c>
      <c r="C18" s="249">
        <f>C19+C20</f>
        <v>2096.19</v>
      </c>
      <c r="D18" s="249">
        <f>D19+D20</f>
        <v>15388.22</v>
      </c>
      <c r="E18" s="253">
        <f>E19+E20</f>
        <v>25601.2</v>
      </c>
      <c r="F18" s="252">
        <v>0</v>
      </c>
      <c r="G18" s="253">
        <f>G19+G20</f>
        <v>11797.2</v>
      </c>
      <c r="H18" s="253">
        <f>H19+H20</f>
        <v>11654.51</v>
      </c>
      <c r="I18" s="274">
        <f>I19+I20</f>
        <v>27629.43</v>
      </c>
      <c r="J18" s="230" t="e">
        <f>I18-#REF!</f>
        <v>#REF!</v>
      </c>
      <c r="K18" s="229" t="e">
        <f>I18/#REF!</f>
        <v>#REF!</v>
      </c>
    </row>
    <row r="19" spans="1:11" ht="38.25">
      <c r="A19" s="289" t="s">
        <v>401</v>
      </c>
      <c r="B19" s="255" t="s">
        <v>400</v>
      </c>
      <c r="C19" s="256">
        <v>415.39</v>
      </c>
      <c r="D19" s="256">
        <v>3862.57</v>
      </c>
      <c r="E19" s="259">
        <v>5743</v>
      </c>
      <c r="F19" s="258"/>
      <c r="G19" s="259">
        <v>0</v>
      </c>
      <c r="H19" s="259">
        <v>600.34</v>
      </c>
      <c r="I19" s="275">
        <v>5437.59</v>
      </c>
      <c r="J19" s="230" t="e">
        <f>I19-#REF!</f>
        <v>#REF!</v>
      </c>
      <c r="K19" s="231" t="e">
        <f>I19/#REF!</f>
        <v>#REF!</v>
      </c>
    </row>
    <row r="20" spans="1:11" s="234" customFormat="1" ht="12.75">
      <c r="A20" s="290" t="s">
        <v>402</v>
      </c>
      <c r="B20" s="255" t="s">
        <v>628</v>
      </c>
      <c r="C20" s="260">
        <f>C22</f>
        <v>1680.8</v>
      </c>
      <c r="D20" s="261">
        <f>D21+D22</f>
        <v>11525.65</v>
      </c>
      <c r="E20" s="261">
        <f>E21+E22</f>
        <v>19858.2</v>
      </c>
      <c r="F20" s="262"/>
      <c r="G20" s="261">
        <f>G21+G22</f>
        <v>11797.2</v>
      </c>
      <c r="H20" s="261">
        <f>H21+H22</f>
        <v>11054.17</v>
      </c>
      <c r="I20" s="276">
        <f>I21+I22</f>
        <v>22191.84</v>
      </c>
      <c r="J20" s="232" t="e">
        <f>I20-#REF!</f>
        <v>#REF!</v>
      </c>
      <c r="K20" s="233" t="e">
        <f>I20/#REF!</f>
        <v>#REF!</v>
      </c>
    </row>
    <row r="21" spans="1:11" ht="63.75">
      <c r="A21" s="289" t="s">
        <v>404</v>
      </c>
      <c r="B21" s="255" t="s">
        <v>403</v>
      </c>
      <c r="C21" s="256">
        <v>0</v>
      </c>
      <c r="D21" s="256">
        <v>108.2</v>
      </c>
      <c r="E21" s="259">
        <v>3737.2</v>
      </c>
      <c r="F21" s="258"/>
      <c r="G21" s="259">
        <v>3737.2</v>
      </c>
      <c r="H21" s="259">
        <v>476.3</v>
      </c>
      <c r="I21" s="275">
        <v>1831.7</v>
      </c>
      <c r="J21" s="230" t="e">
        <f>I21-#REF!</f>
        <v>#REF!</v>
      </c>
      <c r="K21" s="231" t="e">
        <f>I21/#REF!</f>
        <v>#REF!</v>
      </c>
    </row>
    <row r="22" spans="1:11" ht="63.75">
      <c r="A22" s="289" t="s">
        <v>406</v>
      </c>
      <c r="B22" s="255" t="s">
        <v>405</v>
      </c>
      <c r="C22" s="256">
        <v>1680.8</v>
      </c>
      <c r="D22" s="256">
        <v>11417.45</v>
      </c>
      <c r="E22" s="259">
        <v>16121</v>
      </c>
      <c r="F22" s="258"/>
      <c r="G22" s="259">
        <v>8060</v>
      </c>
      <c r="H22" s="259">
        <v>10577.87</v>
      </c>
      <c r="I22" s="275">
        <v>20360.14</v>
      </c>
      <c r="J22" s="230" t="e">
        <f>I22-#REF!</f>
        <v>#REF!</v>
      </c>
      <c r="K22" s="231" t="e">
        <f>I22/#REF!</f>
        <v>#REF!</v>
      </c>
    </row>
    <row r="23" spans="1:11" ht="25.5">
      <c r="A23" s="289" t="s">
        <v>408</v>
      </c>
      <c r="B23" s="250" t="s">
        <v>519</v>
      </c>
      <c r="C23" s="256"/>
      <c r="D23" s="256"/>
      <c r="E23" s="253">
        <f>E24</f>
        <v>0</v>
      </c>
      <c r="F23" s="258"/>
      <c r="G23" s="253">
        <f>G24</f>
        <v>0</v>
      </c>
      <c r="H23" s="253">
        <f>H24</f>
        <v>0.23</v>
      </c>
      <c r="I23" s="274">
        <f>I24</f>
        <v>0.25</v>
      </c>
      <c r="J23" s="230" t="e">
        <f>I23-#REF!</f>
        <v>#REF!</v>
      </c>
      <c r="K23" s="229" t="e">
        <f>I23/#REF!</f>
        <v>#REF!</v>
      </c>
    </row>
    <row r="24" spans="1:11" ht="12.75">
      <c r="A24" s="289" t="s">
        <v>407</v>
      </c>
      <c r="B24" s="255" t="s">
        <v>182</v>
      </c>
      <c r="C24" s="256"/>
      <c r="D24" s="256"/>
      <c r="E24" s="259"/>
      <c r="F24" s="258"/>
      <c r="G24" s="259">
        <v>0</v>
      </c>
      <c r="H24" s="259">
        <v>0.23</v>
      </c>
      <c r="I24" s="275">
        <v>0.25</v>
      </c>
      <c r="J24" s="230" t="e">
        <f>I24-#REF!</f>
        <v>#REF!</v>
      </c>
      <c r="K24" s="231" t="e">
        <f>I24/#REF!</f>
        <v>#REF!</v>
      </c>
    </row>
    <row r="25" spans="1:11" ht="12.75">
      <c r="A25" s="289" t="s">
        <v>409</v>
      </c>
      <c r="B25" s="250" t="s">
        <v>636</v>
      </c>
      <c r="C25" s="249" t="e">
        <f>C26+#REF!</f>
        <v>#REF!</v>
      </c>
      <c r="D25" s="253" t="e">
        <f>D26+#REF!</f>
        <v>#REF!</v>
      </c>
      <c r="E25" s="251" t="e">
        <f>E26+#REF!</f>
        <v>#REF!</v>
      </c>
      <c r="F25" s="252">
        <v>0</v>
      </c>
      <c r="G25" s="253" t="e">
        <f>G26+#REF!</f>
        <v>#REF!</v>
      </c>
      <c r="H25" s="253" t="e">
        <f>#REF!+H26</f>
        <v>#REF!</v>
      </c>
      <c r="I25" s="274">
        <f>SUM(I26:I28)</f>
        <v>8468.9</v>
      </c>
      <c r="J25" s="230" t="e">
        <f>I25-#REF!</f>
        <v>#REF!</v>
      </c>
      <c r="K25" s="229" t="e">
        <f>I25/#REF!</f>
        <v>#REF!</v>
      </c>
    </row>
    <row r="26" spans="1:11" ht="51">
      <c r="A26" s="289" t="s">
        <v>411</v>
      </c>
      <c r="B26" s="255" t="s">
        <v>410</v>
      </c>
      <c r="C26" s="263">
        <v>918.61</v>
      </c>
      <c r="D26" s="263">
        <v>1773.77</v>
      </c>
      <c r="E26" s="264">
        <v>1738</v>
      </c>
      <c r="F26" s="258"/>
      <c r="G26" s="265">
        <v>850</v>
      </c>
      <c r="H26" s="265">
        <v>1219.35</v>
      </c>
      <c r="I26" s="275">
        <v>2704.9</v>
      </c>
      <c r="J26" s="230" t="e">
        <f>I26-#REF!</f>
        <v>#REF!</v>
      </c>
      <c r="K26" s="231" t="e">
        <f>I26/#REF!</f>
        <v>#REF!</v>
      </c>
    </row>
    <row r="27" spans="1:11" ht="76.5">
      <c r="A27" s="289" t="s">
        <v>413</v>
      </c>
      <c r="B27" s="255" t="s">
        <v>412</v>
      </c>
      <c r="C27" s="256">
        <v>2427.83</v>
      </c>
      <c r="D27" s="256">
        <v>4937.09</v>
      </c>
      <c r="E27" s="257">
        <v>5218</v>
      </c>
      <c r="F27" s="258"/>
      <c r="G27" s="259">
        <v>2540</v>
      </c>
      <c r="H27" s="259">
        <v>2708.25</v>
      </c>
      <c r="I27" s="275">
        <v>5641</v>
      </c>
      <c r="J27" s="230" t="e">
        <f>I27-#REF!</f>
        <v>#REF!</v>
      </c>
      <c r="K27" s="231" t="e">
        <f>I27/#REF!</f>
        <v>#REF!</v>
      </c>
    </row>
    <row r="28" spans="1:11" ht="76.5">
      <c r="A28" s="289" t="s">
        <v>415</v>
      </c>
      <c r="B28" s="255" t="s">
        <v>414</v>
      </c>
      <c r="C28" s="256">
        <v>77.89</v>
      </c>
      <c r="D28" s="256">
        <v>122.83</v>
      </c>
      <c r="E28" s="257">
        <v>133</v>
      </c>
      <c r="F28" s="258"/>
      <c r="G28" s="259">
        <v>78</v>
      </c>
      <c r="H28" s="259">
        <v>63.77</v>
      </c>
      <c r="I28" s="275">
        <v>123</v>
      </c>
      <c r="J28" s="230" t="e">
        <f>I28-#REF!</f>
        <v>#REF!</v>
      </c>
      <c r="K28" s="231" t="e">
        <f>I28/#REF!</f>
        <v>#REF!</v>
      </c>
    </row>
    <row r="29" spans="1:11" ht="25.5">
      <c r="A29" s="289" t="s">
        <v>418</v>
      </c>
      <c r="B29" s="250" t="s">
        <v>416</v>
      </c>
      <c r="C29" s="249">
        <f aca="true" t="shared" si="2" ref="C29:I29">SUM(C30:C31)</f>
        <v>326.91</v>
      </c>
      <c r="D29" s="249">
        <f t="shared" si="2"/>
        <v>633.12</v>
      </c>
      <c r="E29" s="249">
        <f t="shared" si="2"/>
        <v>180.2</v>
      </c>
      <c r="F29" s="249">
        <f t="shared" si="2"/>
        <v>0</v>
      </c>
      <c r="G29" s="249">
        <f t="shared" si="2"/>
        <v>83</v>
      </c>
      <c r="H29" s="249">
        <f t="shared" si="2"/>
        <v>49.46</v>
      </c>
      <c r="I29" s="274">
        <f t="shared" si="2"/>
        <v>49.53</v>
      </c>
      <c r="J29" s="230" t="e">
        <f>I29-#REF!</f>
        <v>#REF!</v>
      </c>
      <c r="K29" s="229" t="e">
        <f>I29/#REF!</f>
        <v>#REF!</v>
      </c>
    </row>
    <row r="30" spans="1:11" ht="25.5">
      <c r="A30" s="289" t="s">
        <v>419</v>
      </c>
      <c r="B30" s="255" t="s">
        <v>417</v>
      </c>
      <c r="C30" s="256">
        <v>322.7</v>
      </c>
      <c r="D30" s="256">
        <v>599.59</v>
      </c>
      <c r="E30" s="257">
        <v>147.2</v>
      </c>
      <c r="F30" s="259"/>
      <c r="G30" s="259">
        <v>68</v>
      </c>
      <c r="H30" s="259">
        <v>38.55</v>
      </c>
      <c r="I30" s="275">
        <v>48.96</v>
      </c>
      <c r="J30" s="230" t="e">
        <f>I30-#REF!</f>
        <v>#REF!</v>
      </c>
      <c r="K30" s="231" t="e">
        <f>I30/#REF!</f>
        <v>#REF!</v>
      </c>
    </row>
    <row r="31" spans="1:11" ht="25.5">
      <c r="A31" s="289" t="s">
        <v>421</v>
      </c>
      <c r="B31" s="255" t="s">
        <v>420</v>
      </c>
      <c r="C31" s="256">
        <v>4.21</v>
      </c>
      <c r="D31" s="256">
        <v>33.53</v>
      </c>
      <c r="E31" s="257">
        <v>33</v>
      </c>
      <c r="F31" s="259"/>
      <c r="G31" s="259">
        <v>15</v>
      </c>
      <c r="H31" s="259">
        <v>10.91</v>
      </c>
      <c r="I31" s="275">
        <v>0.57</v>
      </c>
      <c r="J31" s="230" t="e">
        <f>I31-#REF!</f>
        <v>#REF!</v>
      </c>
      <c r="K31" s="231" t="e">
        <f>I31/#REF!</f>
        <v>#REF!</v>
      </c>
    </row>
    <row r="32" spans="1:11" s="235" customFormat="1" ht="25.5">
      <c r="A32" s="291"/>
      <c r="B32" s="250" t="s">
        <v>133</v>
      </c>
      <c r="C32" s="249" t="e">
        <f>C33+C43+C45+C47+#REF!+C49+C64+#REF!+#REF!</f>
        <v>#REF!</v>
      </c>
      <c r="D32" s="249" t="e">
        <f>D33+D43+D45+D47+#REF!+D49+D64+#REF!+#REF!+#REF!</f>
        <v>#REF!</v>
      </c>
      <c r="E32" s="249" t="e">
        <f>E33+E43+E45+E47+#REF!+E49+E64+#REF!+#REF!+#REF!</f>
        <v>#REF!</v>
      </c>
      <c r="F32" s="249" t="e">
        <f>F33+F43+F45+F47+#REF!+F49+F64+#REF!+#REF!+#REF!</f>
        <v>#REF!</v>
      </c>
      <c r="G32" s="249" t="e">
        <f>G33+G43+G45+G47+#REF!+G49+G64+#REF!+#REF!+#REF!</f>
        <v>#REF!</v>
      </c>
      <c r="H32" s="249" t="e">
        <f>H33+H43+H45+H47+#REF!+H49+H64+#REF!+#REF!+#REF!</f>
        <v>#REF!</v>
      </c>
      <c r="I32" s="274">
        <f>I33+I43+I45+I47+I49+I64</f>
        <v>188547.94</v>
      </c>
      <c r="J32" s="230" t="e">
        <f>I32-#REF!</f>
        <v>#REF!</v>
      </c>
      <c r="K32" s="229" t="e">
        <f>I32/#REF!</f>
        <v>#REF!</v>
      </c>
    </row>
    <row r="33" spans="1:11" ht="25.5">
      <c r="A33" s="289" t="s">
        <v>423</v>
      </c>
      <c r="B33" s="250" t="s">
        <v>422</v>
      </c>
      <c r="C33" s="249" t="e">
        <f>C34+C35+C38+C39</f>
        <v>#REF!</v>
      </c>
      <c r="D33" s="249" t="e">
        <f>D34+D35+D38+D39+#REF!</f>
        <v>#REF!</v>
      </c>
      <c r="E33" s="249" t="e">
        <f>E34+E35+E38+E39</f>
        <v>#REF!</v>
      </c>
      <c r="F33" s="249">
        <f>F34+F35+F38+F39</f>
        <v>0</v>
      </c>
      <c r="G33" s="249" t="e">
        <f>G34+G35+G38+G39</f>
        <v>#REF!</v>
      </c>
      <c r="H33" s="249" t="e">
        <f>H34+H35+H38+H39</f>
        <v>#REF!</v>
      </c>
      <c r="I33" s="274">
        <f>I34+I35+I38+I39</f>
        <v>135080.64</v>
      </c>
      <c r="J33" s="230" t="e">
        <f>I33-#REF!</f>
        <v>#REF!</v>
      </c>
      <c r="K33" s="229" t="e">
        <f>I33/#REF!</f>
        <v>#REF!</v>
      </c>
    </row>
    <row r="34" spans="1:11" ht="25.5">
      <c r="A34" s="289" t="s">
        <v>425</v>
      </c>
      <c r="B34" s="255" t="s">
        <v>424</v>
      </c>
      <c r="C34" s="256">
        <v>168.33</v>
      </c>
      <c r="D34" s="256">
        <v>1091.01</v>
      </c>
      <c r="E34" s="257">
        <v>2237</v>
      </c>
      <c r="F34" s="259"/>
      <c r="G34" s="257">
        <v>2118</v>
      </c>
      <c r="H34" s="259">
        <v>4597.62</v>
      </c>
      <c r="I34" s="275">
        <v>10790.34</v>
      </c>
      <c r="J34" s="230" t="e">
        <f>I34-#REF!</f>
        <v>#REF!</v>
      </c>
      <c r="K34" s="231" t="e">
        <f>I34/#REF!</f>
        <v>#REF!</v>
      </c>
    </row>
    <row r="35" spans="1:11" ht="12.75">
      <c r="A35" s="289"/>
      <c r="B35" s="255" t="s">
        <v>426</v>
      </c>
      <c r="C35" s="256" t="e">
        <f>C36+#REF!+C37</f>
        <v>#REF!</v>
      </c>
      <c r="D35" s="256" t="e">
        <f>D36+#REF!+D37</f>
        <v>#REF!</v>
      </c>
      <c r="E35" s="259" t="e">
        <f>E36+#REF!+E37</f>
        <v>#REF!</v>
      </c>
      <c r="F35" s="259"/>
      <c r="G35" s="257" t="e">
        <f>G36+#REF!+G37</f>
        <v>#REF!</v>
      </c>
      <c r="H35" s="259" t="e">
        <f>H36+#REF!+H37</f>
        <v>#REF!</v>
      </c>
      <c r="I35" s="277">
        <f>I36+I37</f>
        <v>23543.5</v>
      </c>
      <c r="J35" s="230" t="e">
        <f>I35-#REF!</f>
        <v>#REF!</v>
      </c>
      <c r="K35" s="231" t="e">
        <f>I35/#REF!</f>
        <v>#REF!</v>
      </c>
    </row>
    <row r="36" spans="1:11" ht="63.75">
      <c r="A36" s="289" t="s">
        <v>436</v>
      </c>
      <c r="B36" s="255" t="s">
        <v>427</v>
      </c>
      <c r="C36" s="256">
        <v>6095.24</v>
      </c>
      <c r="D36" s="256"/>
      <c r="E36" s="257">
        <v>11670</v>
      </c>
      <c r="F36" s="259"/>
      <c r="G36" s="257">
        <v>5800</v>
      </c>
      <c r="H36" s="259">
        <v>5425.14</v>
      </c>
      <c r="I36" s="275">
        <v>14703.5</v>
      </c>
      <c r="J36" s="230" t="e">
        <f>I36-#REF!</f>
        <v>#REF!</v>
      </c>
      <c r="K36" s="231" t="e">
        <f>I36/#REF!</f>
        <v>#REF!</v>
      </c>
    </row>
    <row r="37" spans="1:11" ht="89.25">
      <c r="A37" s="289" t="s">
        <v>435</v>
      </c>
      <c r="B37" s="255" t="s">
        <v>428</v>
      </c>
      <c r="C37" s="256"/>
      <c r="D37" s="256">
        <v>1685.29</v>
      </c>
      <c r="E37" s="257">
        <v>6112.5</v>
      </c>
      <c r="F37" s="259"/>
      <c r="G37" s="257">
        <v>2944.5</v>
      </c>
      <c r="H37" s="259">
        <v>3558.34</v>
      </c>
      <c r="I37" s="275">
        <v>8840</v>
      </c>
      <c r="J37" s="230" t="e">
        <f>I37-#REF!</f>
        <v>#REF!</v>
      </c>
      <c r="K37" s="231" t="e">
        <f>I37/#REF!</f>
        <v>#REF!</v>
      </c>
    </row>
    <row r="38" spans="1:11" ht="38.25">
      <c r="A38" s="289" t="s">
        <v>437</v>
      </c>
      <c r="B38" s="255" t="s">
        <v>679</v>
      </c>
      <c r="C38" s="256">
        <v>3119.53</v>
      </c>
      <c r="D38" s="256">
        <v>6725.72</v>
      </c>
      <c r="E38" s="257">
        <v>954</v>
      </c>
      <c r="F38" s="259"/>
      <c r="G38" s="257">
        <v>532</v>
      </c>
      <c r="H38" s="259">
        <v>633.54</v>
      </c>
      <c r="I38" s="275">
        <v>1407</v>
      </c>
      <c r="J38" s="230" t="e">
        <f>I38-#REF!</f>
        <v>#REF!</v>
      </c>
      <c r="K38" s="231" t="e">
        <f>I38/#REF!</f>
        <v>#REF!</v>
      </c>
    </row>
    <row r="39" spans="1:11" ht="63.75">
      <c r="A39" s="289" t="s">
        <v>439</v>
      </c>
      <c r="B39" s="255" t="s">
        <v>438</v>
      </c>
      <c r="C39" s="256">
        <f aca="true" t="shared" si="3" ref="C39:I39">C40+C41+C42</f>
        <v>24720.59</v>
      </c>
      <c r="D39" s="256">
        <f t="shared" si="3"/>
        <v>58391.91</v>
      </c>
      <c r="E39" s="256">
        <f t="shared" si="3"/>
        <v>88339.3</v>
      </c>
      <c r="F39" s="256">
        <f t="shared" si="3"/>
        <v>0</v>
      </c>
      <c r="G39" s="256">
        <f t="shared" si="3"/>
        <v>43037.6</v>
      </c>
      <c r="H39" s="256">
        <f t="shared" si="3"/>
        <v>44771.22</v>
      </c>
      <c r="I39" s="277">
        <f t="shared" si="3"/>
        <v>99339.8</v>
      </c>
      <c r="J39" s="230" t="e">
        <f>I39-#REF!</f>
        <v>#REF!</v>
      </c>
      <c r="K39" s="231" t="e">
        <f>I39/#REF!</f>
        <v>#REF!</v>
      </c>
    </row>
    <row r="40" spans="1:11" ht="38.25">
      <c r="A40" s="289" t="s">
        <v>443</v>
      </c>
      <c r="B40" s="255" t="s">
        <v>440</v>
      </c>
      <c r="C40" s="256">
        <v>22012.8</v>
      </c>
      <c r="D40" s="256">
        <v>48644.04</v>
      </c>
      <c r="E40" s="257">
        <v>48450</v>
      </c>
      <c r="F40" s="259"/>
      <c r="G40" s="257">
        <v>25300</v>
      </c>
      <c r="H40" s="259">
        <v>27044.35</v>
      </c>
      <c r="I40" s="275">
        <v>46643</v>
      </c>
      <c r="J40" s="230" t="e">
        <f>I40-#REF!</f>
        <v>#REF!</v>
      </c>
      <c r="K40" s="231" t="e">
        <f>I40/#REF!</f>
        <v>#REF!</v>
      </c>
    </row>
    <row r="41" spans="1:11" ht="38.25">
      <c r="A41" s="289" t="s">
        <v>444</v>
      </c>
      <c r="B41" s="255" t="s">
        <v>441</v>
      </c>
      <c r="C41" s="256">
        <f>2688.23+19.56</f>
        <v>2707.79</v>
      </c>
      <c r="D41" s="256">
        <v>6474.94</v>
      </c>
      <c r="E41" s="257">
        <v>7230</v>
      </c>
      <c r="F41" s="259"/>
      <c r="G41" s="257">
        <v>3600</v>
      </c>
      <c r="H41" s="259">
        <v>3327.24</v>
      </c>
      <c r="I41" s="275">
        <v>7417.8</v>
      </c>
      <c r="J41" s="230" t="e">
        <f>I41-#REF!</f>
        <v>#REF!</v>
      </c>
      <c r="K41" s="231" t="e">
        <f>I41/#REF!</f>
        <v>#REF!</v>
      </c>
    </row>
    <row r="42" spans="1:11" ht="38.25">
      <c r="A42" s="289" t="s">
        <v>445</v>
      </c>
      <c r="B42" s="255" t="s">
        <v>442</v>
      </c>
      <c r="C42" s="256">
        <v>0</v>
      </c>
      <c r="D42" s="256">
        <v>3272.93</v>
      </c>
      <c r="E42" s="257">
        <f>5853.5+26805.8</f>
        <v>32659.3</v>
      </c>
      <c r="F42" s="259"/>
      <c r="G42" s="259">
        <v>14137.6</v>
      </c>
      <c r="H42" s="259">
        <v>14399.63</v>
      </c>
      <c r="I42" s="275">
        <v>45279</v>
      </c>
      <c r="J42" s="230" t="e">
        <f>I42-#REF!</f>
        <v>#REF!</v>
      </c>
      <c r="K42" s="231" t="e">
        <f>I42/#REF!</f>
        <v>#REF!</v>
      </c>
    </row>
    <row r="43" spans="1:11" ht="12.75">
      <c r="A43" s="289" t="s">
        <v>446</v>
      </c>
      <c r="B43" s="250" t="s">
        <v>693</v>
      </c>
      <c r="C43" s="249">
        <v>2733.97</v>
      </c>
      <c r="D43" s="249">
        <v>4647.08</v>
      </c>
      <c r="E43" s="251">
        <v>3120</v>
      </c>
      <c r="F43" s="259"/>
      <c r="G43" s="251">
        <v>1510</v>
      </c>
      <c r="H43" s="253">
        <v>1319.4</v>
      </c>
      <c r="I43" s="278">
        <v>2696</v>
      </c>
      <c r="J43" s="230" t="e">
        <f>I43-#REF!</f>
        <v>#REF!</v>
      </c>
      <c r="K43" s="231" t="e">
        <f>I43/#REF!</f>
        <v>#REF!</v>
      </c>
    </row>
    <row r="44" spans="1:11" ht="12.75">
      <c r="A44" s="289" t="s">
        <v>447</v>
      </c>
      <c r="B44" s="255" t="s">
        <v>695</v>
      </c>
      <c r="C44" s="249"/>
      <c r="D44" s="249"/>
      <c r="E44" s="251"/>
      <c r="F44" s="259"/>
      <c r="G44" s="251"/>
      <c r="H44" s="253"/>
      <c r="I44" s="275">
        <v>2696</v>
      </c>
      <c r="J44" s="230"/>
      <c r="K44" s="231"/>
    </row>
    <row r="45" spans="1:11" ht="25.5">
      <c r="A45" s="289" t="s">
        <v>448</v>
      </c>
      <c r="B45" s="250" t="s">
        <v>697</v>
      </c>
      <c r="C45" s="249" t="e">
        <f>#REF!+C46+#REF!+#REF!</f>
        <v>#REF!</v>
      </c>
      <c r="D45" s="253" t="e">
        <f>#REF!+D46+#REF!+#REF!</f>
        <v>#REF!</v>
      </c>
      <c r="E45" s="251" t="e">
        <f>#REF!+E46+#REF!</f>
        <v>#REF!</v>
      </c>
      <c r="F45" s="259"/>
      <c r="G45" s="253" t="e">
        <f>#REF!+G46+#REF!+#REF!</f>
        <v>#REF!</v>
      </c>
      <c r="H45" s="253" t="e">
        <f>#REF!+H46+#REF!+#REF!</f>
        <v>#REF!</v>
      </c>
      <c r="I45" s="274">
        <f>I46</f>
        <v>592.5</v>
      </c>
      <c r="J45" s="230" t="e">
        <f>I45-#REF!</f>
        <v>#REF!</v>
      </c>
      <c r="K45" s="231" t="e">
        <f>I45/#REF!</f>
        <v>#REF!</v>
      </c>
    </row>
    <row r="46" spans="1:11" ht="51">
      <c r="A46" s="289" t="s">
        <v>450</v>
      </c>
      <c r="B46" s="266" t="s">
        <v>449</v>
      </c>
      <c r="C46" s="256">
        <v>6.24</v>
      </c>
      <c r="D46" s="256">
        <v>94.87</v>
      </c>
      <c r="E46" s="257">
        <v>81.2</v>
      </c>
      <c r="F46" s="257"/>
      <c r="G46" s="257">
        <v>50</v>
      </c>
      <c r="H46" s="259">
        <v>53.73</v>
      </c>
      <c r="I46" s="275">
        <v>592.5</v>
      </c>
      <c r="J46" s="230" t="e">
        <f>I46-#REF!</f>
        <v>#REF!</v>
      </c>
      <c r="K46" s="231" t="e">
        <f>I46/#REF!</f>
        <v>#REF!</v>
      </c>
    </row>
    <row r="47" spans="1:11" ht="12.75">
      <c r="A47" s="289" t="s">
        <v>452</v>
      </c>
      <c r="B47" s="245" t="s">
        <v>719</v>
      </c>
      <c r="C47" s="249" t="e">
        <f>C48+#REF!+#REF!+#REF!</f>
        <v>#REF!</v>
      </c>
      <c r="D47" s="249" t="e">
        <f>D48+#REF!+#REF!+#REF!</f>
        <v>#REF!</v>
      </c>
      <c r="E47" s="251">
        <f>SUM(E48:E48)</f>
        <v>24026</v>
      </c>
      <c r="F47" s="259"/>
      <c r="G47" s="253" t="e">
        <f>G48+#REF!+#REF!+#REF!</f>
        <v>#REF!</v>
      </c>
      <c r="H47" s="253" t="e">
        <f>H48+#REF!+#REF!+#REF!</f>
        <v>#REF!</v>
      </c>
      <c r="I47" s="274">
        <v>40000</v>
      </c>
      <c r="J47" s="230" t="e">
        <f>I47-#REF!</f>
        <v>#REF!</v>
      </c>
      <c r="K47" s="231" t="e">
        <f>I47/#REF!</f>
        <v>#REF!</v>
      </c>
    </row>
    <row r="48" spans="1:11" ht="76.5">
      <c r="A48" s="289" t="s">
        <v>453</v>
      </c>
      <c r="B48" s="266" t="s">
        <v>451</v>
      </c>
      <c r="C48" s="256">
        <v>4050.57</v>
      </c>
      <c r="D48" s="256">
        <v>66815.4</v>
      </c>
      <c r="E48" s="257">
        <v>24026</v>
      </c>
      <c r="F48" s="259"/>
      <c r="G48" s="257">
        <v>19060</v>
      </c>
      <c r="H48" s="259">
        <v>19503.08</v>
      </c>
      <c r="I48" s="277">
        <v>40000</v>
      </c>
      <c r="J48" s="230" t="e">
        <f>I48-#REF!</f>
        <v>#REF!</v>
      </c>
      <c r="K48" s="231" t="e">
        <f>I48/#REF!</f>
        <v>#REF!</v>
      </c>
    </row>
    <row r="49" spans="1:11" ht="12.75">
      <c r="A49" s="289" t="s">
        <v>454</v>
      </c>
      <c r="B49" s="250" t="s">
        <v>16</v>
      </c>
      <c r="C49" s="249" t="e">
        <f>C50+C51+C52+C53+C54+#REF!+C55+C56+#REF!+C57+C58+C59+C60</f>
        <v>#REF!</v>
      </c>
      <c r="D49" s="249" t="e">
        <f>D50+D51+D52+D53+D54+#REF!+D55+D56+#REF!+D57+D58+D59+D60</f>
        <v>#REF!</v>
      </c>
      <c r="E49" s="249" t="e">
        <f>E50+E51+E52+E53+E54+#REF!+E55+E56+#REF!+E57+E58+E59+E60</f>
        <v>#REF!</v>
      </c>
      <c r="F49" s="249" t="e">
        <f>F50+F51+F52+F53+F54+#REF!+F55+F56+#REF!+F57+F58+F59+F60</f>
        <v>#REF!</v>
      </c>
      <c r="G49" s="249" t="e">
        <f>G50+G51+G52+G53+G54+#REF!+G55+G56+#REF!+G57+G58+G59+G60</f>
        <v>#REF!</v>
      </c>
      <c r="H49" s="249" t="e">
        <f>H50+H51+H52+H53+H54+#REF!+H55+H56+#REF!+H57+H58+H59+H60</f>
        <v>#REF!</v>
      </c>
      <c r="I49" s="274">
        <f>SUM(I50:I60)</f>
        <v>9728.8</v>
      </c>
      <c r="J49" s="230" t="e">
        <f>I49-#REF!</f>
        <v>#REF!</v>
      </c>
      <c r="K49" s="231" t="e">
        <f>I49/#REF!</f>
        <v>#REF!</v>
      </c>
    </row>
    <row r="50" spans="1:11" ht="63.75">
      <c r="A50" s="289" t="s">
        <v>455</v>
      </c>
      <c r="B50" s="255" t="s">
        <v>456</v>
      </c>
      <c r="C50" s="256">
        <v>64.71</v>
      </c>
      <c r="D50" s="256">
        <v>145.24</v>
      </c>
      <c r="E50" s="257">
        <v>130</v>
      </c>
      <c r="F50" s="259"/>
      <c r="G50" s="259">
        <v>63</v>
      </c>
      <c r="H50" s="259">
        <v>79.99</v>
      </c>
      <c r="I50" s="275">
        <v>161.85</v>
      </c>
      <c r="J50" s="230" t="e">
        <f>I50-#REF!</f>
        <v>#REF!</v>
      </c>
      <c r="K50" s="231" t="e">
        <f>I50/#REF!</f>
        <v>#REF!</v>
      </c>
    </row>
    <row r="51" spans="1:11" ht="51">
      <c r="A51" s="289" t="s">
        <v>458</v>
      </c>
      <c r="B51" s="255" t="s">
        <v>457</v>
      </c>
      <c r="C51" s="256">
        <v>11.09</v>
      </c>
      <c r="D51" s="256">
        <v>20.48</v>
      </c>
      <c r="E51" s="257">
        <v>20</v>
      </c>
      <c r="F51" s="259"/>
      <c r="G51" s="259">
        <v>10</v>
      </c>
      <c r="H51" s="259">
        <v>7.8</v>
      </c>
      <c r="I51" s="275">
        <v>17.26</v>
      </c>
      <c r="J51" s="230" t="e">
        <f>I51-#REF!</f>
        <v>#REF!</v>
      </c>
      <c r="K51" s="231" t="e">
        <f>I51/#REF!</f>
        <v>#REF!</v>
      </c>
    </row>
    <row r="52" spans="1:11" ht="51">
      <c r="A52" s="289" t="s">
        <v>460</v>
      </c>
      <c r="B52" s="255" t="s">
        <v>459</v>
      </c>
      <c r="C52" s="256">
        <v>57.3</v>
      </c>
      <c r="D52" s="256">
        <v>155.3</v>
      </c>
      <c r="E52" s="257">
        <v>140</v>
      </c>
      <c r="F52" s="259"/>
      <c r="G52" s="259">
        <v>65</v>
      </c>
      <c r="H52" s="259">
        <v>170.63</v>
      </c>
      <c r="I52" s="275">
        <v>215.8</v>
      </c>
      <c r="J52" s="230" t="e">
        <f>I52-#REF!</f>
        <v>#REF!</v>
      </c>
      <c r="K52" s="231" t="e">
        <f>I52/#REF!</f>
        <v>#REF!</v>
      </c>
    </row>
    <row r="53" spans="1:11" ht="51">
      <c r="A53" s="289" t="s">
        <v>462</v>
      </c>
      <c r="B53" s="255" t="s">
        <v>461</v>
      </c>
      <c r="C53" s="256">
        <v>11.1</v>
      </c>
      <c r="D53" s="256">
        <v>50.25</v>
      </c>
      <c r="E53" s="257"/>
      <c r="F53" s="267"/>
      <c r="G53" s="259"/>
      <c r="H53" s="259">
        <v>146.15</v>
      </c>
      <c r="I53" s="275">
        <v>161.85</v>
      </c>
      <c r="J53" s="230" t="e">
        <f>I53-#REF!</f>
        <v>#REF!</v>
      </c>
      <c r="K53" s="231" t="e">
        <f>I53/#REF!</f>
        <v>#REF!</v>
      </c>
    </row>
    <row r="54" spans="1:11" ht="25.5">
      <c r="A54" s="289" t="s">
        <v>464</v>
      </c>
      <c r="B54" s="255" t="s">
        <v>463</v>
      </c>
      <c r="C54" s="256">
        <v>12.01</v>
      </c>
      <c r="D54" s="256">
        <v>37.48</v>
      </c>
      <c r="E54" s="257">
        <v>30</v>
      </c>
      <c r="F54" s="267"/>
      <c r="G54" s="259">
        <v>14</v>
      </c>
      <c r="H54" s="259">
        <v>24</v>
      </c>
      <c r="I54" s="275">
        <v>53.95</v>
      </c>
      <c r="J54" s="230" t="e">
        <f>I54-#REF!</f>
        <v>#REF!</v>
      </c>
      <c r="K54" s="231" t="e">
        <f>I54/#REF!</f>
        <v>#REF!</v>
      </c>
    </row>
    <row r="55" spans="1:11" ht="25.5">
      <c r="A55" s="289" t="s">
        <v>466</v>
      </c>
      <c r="B55" s="255" t="s">
        <v>465</v>
      </c>
      <c r="C55" s="256">
        <v>14</v>
      </c>
      <c r="D55" s="256">
        <v>21.5</v>
      </c>
      <c r="E55" s="257">
        <v>20</v>
      </c>
      <c r="F55" s="259"/>
      <c r="G55" s="259">
        <v>10</v>
      </c>
      <c r="H55" s="259">
        <v>12</v>
      </c>
      <c r="I55" s="275">
        <v>21.58</v>
      </c>
      <c r="J55" s="230" t="e">
        <f>I55-#REF!</f>
        <v>#REF!</v>
      </c>
      <c r="K55" s="231" t="e">
        <f>I55/#REF!</f>
        <v>#REF!</v>
      </c>
    </row>
    <row r="56" spans="1:11" ht="25.5">
      <c r="A56" s="292" t="s">
        <v>468</v>
      </c>
      <c r="B56" s="255" t="s">
        <v>467</v>
      </c>
      <c r="C56" s="256"/>
      <c r="D56" s="256">
        <v>4</v>
      </c>
      <c r="E56" s="257">
        <v>30</v>
      </c>
      <c r="F56" s="267"/>
      <c r="G56" s="259">
        <v>12</v>
      </c>
      <c r="H56" s="259">
        <v>12.5</v>
      </c>
      <c r="I56" s="275">
        <v>32.37</v>
      </c>
      <c r="J56" s="230" t="e">
        <f>I56-#REF!</f>
        <v>#REF!</v>
      </c>
      <c r="K56" s="231" t="e">
        <f>I56/#REF!</f>
        <v>#REF!</v>
      </c>
    </row>
    <row r="57" spans="1:11" ht="25.5">
      <c r="A57" s="289" t="s">
        <v>470</v>
      </c>
      <c r="B57" s="255" t="s">
        <v>469</v>
      </c>
      <c r="C57" s="256">
        <v>19.25</v>
      </c>
      <c r="D57" s="256">
        <v>36.75</v>
      </c>
      <c r="E57" s="257">
        <v>94</v>
      </c>
      <c r="F57" s="259"/>
      <c r="G57" s="259">
        <v>39</v>
      </c>
      <c r="H57" s="259">
        <v>49.1</v>
      </c>
      <c r="I57" s="275">
        <v>101.43</v>
      </c>
      <c r="J57" s="230" t="e">
        <f>I57-#REF!</f>
        <v>#REF!</v>
      </c>
      <c r="K57" s="231" t="e">
        <f>I57/#REF!</f>
        <v>#REF!</v>
      </c>
    </row>
    <row r="58" spans="1:11" ht="51">
      <c r="A58" s="289" t="s">
        <v>472</v>
      </c>
      <c r="B58" s="255" t="s">
        <v>471</v>
      </c>
      <c r="C58" s="256">
        <v>46.33</v>
      </c>
      <c r="D58" s="256">
        <v>82.78</v>
      </c>
      <c r="E58" s="267">
        <v>75</v>
      </c>
      <c r="F58" s="267"/>
      <c r="G58" s="259">
        <v>37</v>
      </c>
      <c r="H58" s="259">
        <v>47.89</v>
      </c>
      <c r="I58" s="275">
        <v>80.93</v>
      </c>
      <c r="J58" s="230" t="e">
        <f>I58-#REF!</f>
        <v>#REF!</v>
      </c>
      <c r="K58" s="231" t="e">
        <f>I58/#REF!</f>
        <v>#REF!</v>
      </c>
    </row>
    <row r="59" spans="1:11" ht="25.5">
      <c r="A59" s="289" t="s">
        <v>474</v>
      </c>
      <c r="B59" s="255" t="s">
        <v>473</v>
      </c>
      <c r="C59" s="256">
        <v>2107.9</v>
      </c>
      <c r="D59" s="256">
        <v>4500.77</v>
      </c>
      <c r="E59" s="257">
        <v>4622</v>
      </c>
      <c r="F59" s="259"/>
      <c r="G59" s="259">
        <v>2300</v>
      </c>
      <c r="H59" s="259">
        <v>2385.88</v>
      </c>
      <c r="I59" s="275">
        <v>7000</v>
      </c>
      <c r="J59" s="230" t="e">
        <f>I59-#REF!</f>
        <v>#REF!</v>
      </c>
      <c r="K59" s="231" t="e">
        <f>I59/#REF!</f>
        <v>#REF!</v>
      </c>
    </row>
    <row r="60" spans="1:11" ht="38.25">
      <c r="A60" s="289" t="s">
        <v>475</v>
      </c>
      <c r="B60" s="255" t="s">
        <v>430</v>
      </c>
      <c r="C60" s="256">
        <v>667.46</v>
      </c>
      <c r="D60" s="256">
        <v>1815.68</v>
      </c>
      <c r="E60" s="257">
        <v>1744</v>
      </c>
      <c r="F60" s="259"/>
      <c r="G60" s="259">
        <v>1066</v>
      </c>
      <c r="H60" s="259">
        <v>1252.47</v>
      </c>
      <c r="I60" s="275">
        <f>I61+I62+I63</f>
        <v>1881.78</v>
      </c>
      <c r="J60" s="230" t="e">
        <f>I60-#REF!</f>
        <v>#REF!</v>
      </c>
      <c r="K60" s="231" t="e">
        <f>I60/#REF!</f>
        <v>#REF!</v>
      </c>
    </row>
    <row r="61" spans="1:11" ht="51">
      <c r="A61" s="289" t="s">
        <v>476</v>
      </c>
      <c r="B61" s="255" t="s">
        <v>431</v>
      </c>
      <c r="C61" s="256"/>
      <c r="D61" s="256"/>
      <c r="E61" s="257"/>
      <c r="F61" s="259"/>
      <c r="G61" s="259"/>
      <c r="H61" s="259"/>
      <c r="I61" s="275">
        <v>900</v>
      </c>
      <c r="J61" s="230"/>
      <c r="K61" s="231"/>
    </row>
    <row r="62" spans="1:11" ht="38.25">
      <c r="A62" s="289" t="s">
        <v>477</v>
      </c>
      <c r="B62" s="255" t="s">
        <v>432</v>
      </c>
      <c r="C62" s="256"/>
      <c r="D62" s="256"/>
      <c r="E62" s="257"/>
      <c r="F62" s="259"/>
      <c r="G62" s="259"/>
      <c r="H62" s="259"/>
      <c r="I62" s="275">
        <v>300</v>
      </c>
      <c r="J62" s="230"/>
      <c r="K62" s="231"/>
    </row>
    <row r="63" spans="1:11" ht="38.25">
      <c r="A63" s="289" t="s">
        <v>478</v>
      </c>
      <c r="B63" s="255" t="s">
        <v>433</v>
      </c>
      <c r="C63" s="256"/>
      <c r="D63" s="256"/>
      <c r="E63" s="257"/>
      <c r="F63" s="259"/>
      <c r="G63" s="259"/>
      <c r="H63" s="259"/>
      <c r="I63" s="275">
        <v>681.78</v>
      </c>
      <c r="J63" s="230"/>
      <c r="K63" s="231"/>
    </row>
    <row r="64" spans="1:11" ht="12.75">
      <c r="A64" s="289" t="s">
        <v>479</v>
      </c>
      <c r="B64" s="250" t="s">
        <v>66</v>
      </c>
      <c r="C64" s="249" t="e">
        <f>#REF!+C65</f>
        <v>#REF!</v>
      </c>
      <c r="D64" s="249" t="e">
        <f>#REF!+D65</f>
        <v>#REF!</v>
      </c>
      <c r="E64" s="249" t="e">
        <f>#REF!+E65</f>
        <v>#REF!</v>
      </c>
      <c r="F64" s="249" t="e">
        <f>#REF!+F65</f>
        <v>#REF!</v>
      </c>
      <c r="G64" s="249" t="e">
        <f>#REF!+G65</f>
        <v>#REF!</v>
      </c>
      <c r="H64" s="249" t="e">
        <f>#REF!+H65</f>
        <v>#REF!</v>
      </c>
      <c r="I64" s="274">
        <f>I65</f>
        <v>450</v>
      </c>
      <c r="J64" s="230" t="e">
        <f>I64-#REF!</f>
        <v>#REF!</v>
      </c>
      <c r="K64" s="231" t="e">
        <f>I64/#REF!</f>
        <v>#REF!</v>
      </c>
    </row>
    <row r="65" spans="1:11" ht="12.75">
      <c r="A65" s="289" t="s">
        <v>481</v>
      </c>
      <c r="B65" s="255" t="s">
        <v>480</v>
      </c>
      <c r="C65" s="256">
        <v>140.74</v>
      </c>
      <c r="D65" s="256">
        <f>4.02+18.48+894.12+317.93</f>
        <v>1234.55</v>
      </c>
      <c r="E65" s="257">
        <v>360</v>
      </c>
      <c r="F65" s="267"/>
      <c r="G65" s="259">
        <v>360</v>
      </c>
      <c r="H65" s="259">
        <v>420.57</v>
      </c>
      <c r="I65" s="275">
        <v>450</v>
      </c>
      <c r="J65" s="230" t="e">
        <f>I65-#REF!</f>
        <v>#REF!</v>
      </c>
      <c r="K65" s="231" t="e">
        <f>I65/#REF!</f>
        <v>#REF!</v>
      </c>
    </row>
    <row r="66" spans="1:11" ht="12.75">
      <c r="A66" s="289" t="s">
        <v>326</v>
      </c>
      <c r="B66" s="268" t="s">
        <v>325</v>
      </c>
      <c r="C66" s="248" t="e">
        <f>C67+#REF!+C71</f>
        <v>#REF!</v>
      </c>
      <c r="D66" s="248" t="e">
        <f>D67+#REF!+D71</f>
        <v>#REF!</v>
      </c>
      <c r="E66" s="269" t="e">
        <f>E67+#REF!+E71</f>
        <v>#REF!</v>
      </c>
      <c r="F66" s="270" t="e">
        <f>#REF!-E66</f>
        <v>#REF!</v>
      </c>
      <c r="G66" s="269" t="e">
        <f>G67+#REF!+G71</f>
        <v>#REF!</v>
      </c>
      <c r="H66" s="269" t="e">
        <f>H67+#REF!+H71</f>
        <v>#REF!</v>
      </c>
      <c r="I66" s="274">
        <f>I67+I71+I83+I97</f>
        <v>1785559.09</v>
      </c>
      <c r="J66" s="230" t="e">
        <f>#REF!-#REF!</f>
        <v>#REF!</v>
      </c>
      <c r="K66" s="231" t="e">
        <f>#REF!/#REF!</f>
        <v>#REF!</v>
      </c>
    </row>
    <row r="67" spans="1:11" s="219" customFormat="1" ht="25.5">
      <c r="A67" s="289" t="s">
        <v>130</v>
      </c>
      <c r="B67" s="250" t="s">
        <v>327</v>
      </c>
      <c r="C67" s="249">
        <f>SUM(C68:C70)</f>
        <v>530472</v>
      </c>
      <c r="D67" s="249">
        <f>SUM(D68:D70)</f>
        <v>893206</v>
      </c>
      <c r="E67" s="251" t="e">
        <f>#REF!+E68+E69+E70</f>
        <v>#REF!</v>
      </c>
      <c r="F67" s="251" t="e">
        <f>#REF!-E67</f>
        <v>#REF!</v>
      </c>
      <c r="G67" s="251" t="e">
        <f>#REF!+G68+G69+G70</f>
        <v>#REF!</v>
      </c>
      <c r="H67" s="271" t="e">
        <f>#REF!+H68+H69+H70</f>
        <v>#REF!</v>
      </c>
      <c r="I67" s="274">
        <f>I68+I69+I70</f>
        <v>918071</v>
      </c>
      <c r="J67" s="230" t="e">
        <f>#REF!-#REF!</f>
        <v>#REF!</v>
      </c>
      <c r="K67" s="231" t="e">
        <f>#REF!/#REF!</f>
        <v>#REF!</v>
      </c>
    </row>
    <row r="68" spans="1:11" ht="25.5">
      <c r="A68" s="289" t="s">
        <v>131</v>
      </c>
      <c r="B68" s="255" t="s">
        <v>356</v>
      </c>
      <c r="C68" s="256">
        <v>22109</v>
      </c>
      <c r="D68" s="256">
        <v>65027</v>
      </c>
      <c r="E68" s="257">
        <f>7775+18082</f>
        <v>25857</v>
      </c>
      <c r="F68" s="257" t="e">
        <f>#REF!-E68</f>
        <v>#REF!</v>
      </c>
      <c r="G68" s="259">
        <v>3888</v>
      </c>
      <c r="H68" s="272">
        <v>3888</v>
      </c>
      <c r="I68" s="275">
        <v>12929</v>
      </c>
      <c r="J68" s="230" t="e">
        <f>#REF!-#REF!</f>
        <v>#REF!</v>
      </c>
      <c r="K68" s="231" t="e">
        <f>#REF!/#REF!</f>
        <v>#REF!</v>
      </c>
    </row>
    <row r="69" spans="1:11" ht="25.5" outlineLevel="1">
      <c r="A69" s="289" t="s">
        <v>128</v>
      </c>
      <c r="B69" s="255" t="s">
        <v>129</v>
      </c>
      <c r="C69" s="256">
        <v>493739</v>
      </c>
      <c r="D69" s="256">
        <v>798930</v>
      </c>
      <c r="E69" s="257">
        <f>798930+42578.9</f>
        <v>841508.9</v>
      </c>
      <c r="F69" s="257" t="e">
        <f>#REF!-E69</f>
        <v>#REF!</v>
      </c>
      <c r="G69" s="259">
        <v>521737.8</v>
      </c>
      <c r="H69" s="259">
        <v>521737.8</v>
      </c>
      <c r="I69" s="275">
        <v>868189</v>
      </c>
      <c r="J69" s="230" t="e">
        <f>#REF!-#REF!</f>
        <v>#REF!</v>
      </c>
      <c r="K69" s="231" t="e">
        <f>#REF!/#REF!</f>
        <v>#REF!</v>
      </c>
    </row>
    <row r="70" spans="1:11" ht="25.5" outlineLevel="1">
      <c r="A70" s="289" t="s">
        <v>132</v>
      </c>
      <c r="B70" s="255" t="s">
        <v>357</v>
      </c>
      <c r="C70" s="256">
        <v>14624</v>
      </c>
      <c r="D70" s="256">
        <v>29249</v>
      </c>
      <c r="E70" s="257">
        <v>33118</v>
      </c>
      <c r="F70" s="257" t="e">
        <f>#REF!-E70</f>
        <v>#REF!</v>
      </c>
      <c r="G70" s="259">
        <v>16559</v>
      </c>
      <c r="H70" s="272">
        <v>16559</v>
      </c>
      <c r="I70" s="275">
        <v>36953</v>
      </c>
      <c r="J70" s="230" t="e">
        <f>#REF!-#REF!</f>
        <v>#REF!</v>
      </c>
      <c r="K70" s="231" t="e">
        <f>#REF!/#REF!</f>
        <v>#REF!</v>
      </c>
    </row>
    <row r="71" spans="1:11" ht="25.5" outlineLevel="1">
      <c r="A71" s="289" t="s">
        <v>561</v>
      </c>
      <c r="B71" s="250" t="s">
        <v>139</v>
      </c>
      <c r="C71" s="249"/>
      <c r="D71" s="249" t="e">
        <f>SUM(#REF!)</f>
        <v>#REF!</v>
      </c>
      <c r="E71" s="249" t="e">
        <f>SUM(#REF!)</f>
        <v>#REF!</v>
      </c>
      <c r="F71" s="249" t="e">
        <f>SUM(#REF!)</f>
        <v>#REF!</v>
      </c>
      <c r="G71" s="249" t="e">
        <f>SUM(#REF!)</f>
        <v>#REF!</v>
      </c>
      <c r="H71" s="249" t="e">
        <f>SUM(#REF!)</f>
        <v>#REF!</v>
      </c>
      <c r="I71" s="278">
        <f>I73+I72+I74+I80+I79+I81+I82</f>
        <v>741468.96</v>
      </c>
      <c r="J71" s="230" t="e">
        <f>#REF!-#REF!</f>
        <v>#REF!</v>
      </c>
      <c r="K71" s="231" t="e">
        <f>#REF!/#REF!</f>
        <v>#REF!</v>
      </c>
    </row>
    <row r="72" spans="1:11" ht="51" outlineLevel="1">
      <c r="A72" s="289" t="s">
        <v>562</v>
      </c>
      <c r="B72" s="255" t="s">
        <v>140</v>
      </c>
      <c r="C72" s="256"/>
      <c r="D72" s="256"/>
      <c r="E72" s="259"/>
      <c r="F72" s="259" t="e">
        <f>#REF!-E72</f>
        <v>#REF!</v>
      </c>
      <c r="G72" s="259"/>
      <c r="H72" s="272"/>
      <c r="I72" s="275">
        <v>50000</v>
      </c>
      <c r="J72" s="230" t="e">
        <f>#REF!-#REF!</f>
        <v>#REF!</v>
      </c>
      <c r="K72" s="231" t="e">
        <f>#REF!/#REF!</f>
        <v>#REF!</v>
      </c>
    </row>
    <row r="73" spans="1:11" ht="38.25" outlineLevel="1">
      <c r="A73" s="289" t="s">
        <v>563</v>
      </c>
      <c r="B73" s="255" t="s">
        <v>142</v>
      </c>
      <c r="C73" s="256"/>
      <c r="D73" s="256"/>
      <c r="E73" s="256"/>
      <c r="F73" s="256"/>
      <c r="G73" s="256"/>
      <c r="H73" s="256"/>
      <c r="I73" s="275">
        <v>465353</v>
      </c>
      <c r="J73" s="230"/>
      <c r="K73" s="231"/>
    </row>
    <row r="74" spans="1:11" ht="25.5">
      <c r="A74" s="289" t="s">
        <v>564</v>
      </c>
      <c r="B74" s="255" t="s">
        <v>156</v>
      </c>
      <c r="C74" s="256"/>
      <c r="D74" s="256"/>
      <c r="E74" s="259"/>
      <c r="F74" s="259"/>
      <c r="G74" s="259"/>
      <c r="H74" s="272"/>
      <c r="I74" s="277">
        <f>SUM(I76:I78)</f>
        <v>201571.3</v>
      </c>
      <c r="J74" s="230" t="e">
        <f>#REF!-#REF!</f>
        <v>#REF!</v>
      </c>
      <c r="K74" s="231"/>
    </row>
    <row r="75" spans="1:11" ht="12.75">
      <c r="A75" s="289"/>
      <c r="B75" s="255" t="s">
        <v>115</v>
      </c>
      <c r="C75" s="256"/>
      <c r="D75" s="256"/>
      <c r="E75" s="259"/>
      <c r="F75" s="259"/>
      <c r="G75" s="259"/>
      <c r="H75" s="272"/>
      <c r="I75" s="277"/>
      <c r="J75" s="230" t="e">
        <f>#REF!-#REF!</f>
        <v>#REF!</v>
      </c>
      <c r="K75" s="231" t="e">
        <f>#REF!/#REF!</f>
        <v>#REF!</v>
      </c>
    </row>
    <row r="76" spans="1:11" ht="12.75" outlineLevel="1">
      <c r="A76" s="289" t="s">
        <v>565</v>
      </c>
      <c r="B76" s="255" t="s">
        <v>116</v>
      </c>
      <c r="C76" s="256"/>
      <c r="D76" s="256"/>
      <c r="E76" s="259"/>
      <c r="F76" s="259"/>
      <c r="G76" s="259"/>
      <c r="H76" s="272"/>
      <c r="I76" s="277">
        <v>187819.55</v>
      </c>
      <c r="J76" s="230" t="e">
        <f>#REF!-#REF!</f>
        <v>#REF!</v>
      </c>
      <c r="K76" s="231"/>
    </row>
    <row r="77" spans="1:11" ht="12.75" outlineLevel="1">
      <c r="A77" s="289" t="s">
        <v>566</v>
      </c>
      <c r="B77" s="255" t="s">
        <v>117</v>
      </c>
      <c r="C77" s="256"/>
      <c r="D77" s="256"/>
      <c r="E77" s="259"/>
      <c r="F77" s="259"/>
      <c r="G77" s="259"/>
      <c r="H77" s="272"/>
      <c r="I77" s="277">
        <v>1584.62</v>
      </c>
      <c r="J77" s="230" t="e">
        <f>#REF!-#REF!</f>
        <v>#REF!</v>
      </c>
      <c r="K77" s="231"/>
    </row>
    <row r="78" spans="1:11" ht="12.75" outlineLevel="1">
      <c r="A78" s="289" t="s">
        <v>567</v>
      </c>
      <c r="B78" s="255" t="s">
        <v>118</v>
      </c>
      <c r="C78" s="256"/>
      <c r="D78" s="256"/>
      <c r="E78" s="259"/>
      <c r="F78" s="259"/>
      <c r="G78" s="259"/>
      <c r="H78" s="272"/>
      <c r="I78" s="277">
        <v>12167.13</v>
      </c>
      <c r="J78" s="230" t="e">
        <f>#REF!-#REF!</f>
        <v>#REF!</v>
      </c>
      <c r="K78" s="231"/>
    </row>
    <row r="79" spans="1:11" ht="38.25" outlineLevel="1">
      <c r="A79" s="289" t="s">
        <v>568</v>
      </c>
      <c r="B79" s="255" t="s">
        <v>157</v>
      </c>
      <c r="C79" s="256"/>
      <c r="D79" s="256"/>
      <c r="E79" s="259"/>
      <c r="F79" s="259"/>
      <c r="G79" s="259"/>
      <c r="H79" s="272"/>
      <c r="I79" s="277">
        <v>382.6</v>
      </c>
      <c r="J79" s="230" t="e">
        <f>#REF!-#REF!</f>
        <v>#REF!</v>
      </c>
      <c r="K79" s="231" t="e">
        <f>#REF!/#REF!</f>
        <v>#REF!</v>
      </c>
    </row>
    <row r="80" spans="1:11" ht="25.5" outlineLevel="1">
      <c r="A80" s="289" t="s">
        <v>569</v>
      </c>
      <c r="B80" s="266" t="s">
        <v>195</v>
      </c>
      <c r="C80" s="256"/>
      <c r="D80" s="256">
        <v>9372.02</v>
      </c>
      <c r="E80" s="259">
        <v>19363</v>
      </c>
      <c r="F80" s="259" t="e">
        <f>#REF!-E80</f>
        <v>#REF!</v>
      </c>
      <c r="G80" s="259">
        <v>9682</v>
      </c>
      <c r="H80" s="272">
        <v>9682</v>
      </c>
      <c r="I80" s="275">
        <v>20892.68</v>
      </c>
      <c r="J80" s="230" t="e">
        <f>#REF!-#REF!</f>
        <v>#REF!</v>
      </c>
      <c r="K80" s="231" t="e">
        <f>#REF!/#REF!</f>
        <v>#REF!</v>
      </c>
    </row>
    <row r="81" spans="1:11" ht="38.25" outlineLevel="1">
      <c r="A81" s="289" t="s">
        <v>570</v>
      </c>
      <c r="B81" s="266" t="s">
        <v>155</v>
      </c>
      <c r="C81" s="256"/>
      <c r="D81" s="256"/>
      <c r="E81" s="259"/>
      <c r="F81" s="259"/>
      <c r="G81" s="259"/>
      <c r="H81" s="272"/>
      <c r="I81" s="275">
        <v>1634.69</v>
      </c>
      <c r="J81" s="230"/>
      <c r="K81" s="231"/>
    </row>
    <row r="82" spans="1:11" ht="25.5" outlineLevel="1">
      <c r="A82" s="289" t="s">
        <v>571</v>
      </c>
      <c r="B82" s="266" t="s">
        <v>143</v>
      </c>
      <c r="C82" s="256"/>
      <c r="D82" s="256"/>
      <c r="E82" s="259"/>
      <c r="F82" s="259"/>
      <c r="G82" s="259"/>
      <c r="H82" s="272"/>
      <c r="I82" s="275">
        <v>1634.69</v>
      </c>
      <c r="J82" s="230"/>
      <c r="K82" s="231"/>
    </row>
    <row r="83" spans="1:11" ht="25.5" outlineLevel="1">
      <c r="A83" s="291" t="s">
        <v>572</v>
      </c>
      <c r="B83" s="250" t="s">
        <v>134</v>
      </c>
      <c r="C83" s="249">
        <f aca="true" t="shared" si="4" ref="C83:H83">SUM(C85:C95)+SUM(C96:C96)</f>
        <v>47578.31</v>
      </c>
      <c r="D83" s="249">
        <f t="shared" si="4"/>
        <v>80923.21</v>
      </c>
      <c r="E83" s="249">
        <f t="shared" si="4"/>
        <v>113270.94</v>
      </c>
      <c r="F83" s="249" t="e">
        <f t="shared" si="4"/>
        <v>#REF!</v>
      </c>
      <c r="G83" s="249">
        <f t="shared" si="4"/>
        <v>63916.4</v>
      </c>
      <c r="H83" s="249">
        <f t="shared" si="4"/>
        <v>63916.4</v>
      </c>
      <c r="I83" s="274">
        <f>SUM(I84:I96)</f>
        <v>124707.13</v>
      </c>
      <c r="J83" s="230" t="e">
        <f>#REF!-#REF!</f>
        <v>#REF!</v>
      </c>
      <c r="K83" s="231" t="e">
        <f>#REF!/#REF!</f>
        <v>#REF!</v>
      </c>
    </row>
    <row r="84" spans="1:11" ht="38.25" outlineLevel="1">
      <c r="A84" s="289" t="s">
        <v>573</v>
      </c>
      <c r="B84" s="266" t="s">
        <v>136</v>
      </c>
      <c r="C84" s="256"/>
      <c r="D84" s="256"/>
      <c r="E84" s="272">
        <v>312</v>
      </c>
      <c r="F84" s="259" t="e">
        <f>#REF!-E84</f>
        <v>#REF!</v>
      </c>
      <c r="G84" s="259">
        <v>129</v>
      </c>
      <c r="H84" s="259">
        <v>129</v>
      </c>
      <c r="I84" s="275">
        <v>336.65</v>
      </c>
      <c r="J84" s="230" t="e">
        <f>#REF!-#REF!</f>
        <v>#REF!</v>
      </c>
      <c r="K84" s="231" t="e">
        <f>#REF!/#REF!</f>
        <v>#REF!</v>
      </c>
    </row>
    <row r="85" spans="1:11" ht="25.5" outlineLevel="1">
      <c r="A85" s="289" t="s">
        <v>574</v>
      </c>
      <c r="B85" s="266" t="s">
        <v>104</v>
      </c>
      <c r="C85" s="256">
        <v>4692</v>
      </c>
      <c r="D85" s="256">
        <v>10285</v>
      </c>
      <c r="E85" s="272">
        <f>10627+663.543</f>
        <v>11290.543</v>
      </c>
      <c r="F85" s="257" t="e">
        <f>#REF!-E85</f>
        <v>#REF!</v>
      </c>
      <c r="G85" s="272">
        <v>6164</v>
      </c>
      <c r="H85" s="259">
        <f>5973+191</f>
        <v>6164</v>
      </c>
      <c r="I85" s="275">
        <v>12667.99</v>
      </c>
      <c r="J85" s="230" t="e">
        <f>#REF!-#REF!</f>
        <v>#REF!</v>
      </c>
      <c r="K85" s="231" t="e">
        <f>#REF!/#REF!</f>
        <v>#REF!</v>
      </c>
    </row>
    <row r="86" spans="1:11" ht="38.25" outlineLevel="1">
      <c r="A86" s="289" t="s">
        <v>575</v>
      </c>
      <c r="B86" s="255" t="s">
        <v>137</v>
      </c>
      <c r="C86" s="256">
        <v>16530</v>
      </c>
      <c r="D86" s="256">
        <v>30909.55</v>
      </c>
      <c r="E86" s="272">
        <v>37538</v>
      </c>
      <c r="F86" s="257" t="e">
        <f>#REF!-E86</f>
        <v>#REF!</v>
      </c>
      <c r="G86" s="259">
        <v>19809</v>
      </c>
      <c r="H86" s="259">
        <v>19809</v>
      </c>
      <c r="I86" s="275">
        <v>40503.5</v>
      </c>
      <c r="J86" s="230" t="e">
        <f>#REF!-#REF!</f>
        <v>#REF!</v>
      </c>
      <c r="K86" s="231" t="e">
        <f>#REF!/#REF!</f>
        <v>#REF!</v>
      </c>
    </row>
    <row r="87" spans="1:11" ht="38.25" outlineLevel="1">
      <c r="A87" s="289" t="s">
        <v>576</v>
      </c>
      <c r="B87" s="255" t="s">
        <v>373</v>
      </c>
      <c r="C87" s="256">
        <v>4386</v>
      </c>
      <c r="D87" s="256">
        <v>9063.92</v>
      </c>
      <c r="E87" s="272">
        <v>15048</v>
      </c>
      <c r="F87" s="259" t="e">
        <f>#REF!-E87</f>
        <v>#REF!</v>
      </c>
      <c r="G87" s="259">
        <v>7872</v>
      </c>
      <c r="H87" s="259">
        <v>7872</v>
      </c>
      <c r="I87" s="275">
        <v>16236.79</v>
      </c>
      <c r="J87" s="230" t="e">
        <f>#REF!-#REF!</f>
        <v>#REF!</v>
      </c>
      <c r="K87" s="231" t="e">
        <f>#REF!/#REF!</f>
        <v>#REF!</v>
      </c>
    </row>
    <row r="88" spans="1:11" ht="25.5" outlineLevel="1">
      <c r="A88" s="289" t="s">
        <v>577</v>
      </c>
      <c r="B88" s="255" t="s">
        <v>482</v>
      </c>
      <c r="C88" s="256"/>
      <c r="D88" s="256"/>
      <c r="E88" s="272">
        <v>630</v>
      </c>
      <c r="F88" s="259" t="e">
        <f>#REF!-E88</f>
        <v>#REF!</v>
      </c>
      <c r="G88" s="259">
        <v>272</v>
      </c>
      <c r="H88" s="259">
        <v>272</v>
      </c>
      <c r="I88" s="275">
        <v>679.77</v>
      </c>
      <c r="J88" s="230" t="e">
        <f>#REF!-#REF!</f>
        <v>#REF!</v>
      </c>
      <c r="K88" s="231" t="e">
        <f>#REF!/#REF!</f>
        <v>#REF!</v>
      </c>
    </row>
    <row r="89" spans="1:11" ht="38.25">
      <c r="A89" s="289" t="s">
        <v>578</v>
      </c>
      <c r="B89" s="255" t="s">
        <v>633</v>
      </c>
      <c r="C89" s="256">
        <v>20744.9</v>
      </c>
      <c r="D89" s="256">
        <v>26313.9</v>
      </c>
      <c r="E89" s="272">
        <v>38736</v>
      </c>
      <c r="F89" s="259" t="e">
        <f>#REF!-E89</f>
        <v>#REF!</v>
      </c>
      <c r="G89" s="259">
        <v>24777</v>
      </c>
      <c r="H89" s="259">
        <v>24777</v>
      </c>
      <c r="I89" s="275">
        <v>43461.79</v>
      </c>
      <c r="J89" s="230" t="e">
        <f>#REF!-#REF!</f>
        <v>#REF!</v>
      </c>
      <c r="K89" s="231" t="e">
        <f>#REF!/#REF!</f>
        <v>#REF!</v>
      </c>
    </row>
    <row r="90" spans="1:11" ht="25.5" outlineLevel="1">
      <c r="A90" s="289" t="s">
        <v>579</v>
      </c>
      <c r="B90" s="255" t="s">
        <v>485</v>
      </c>
      <c r="C90" s="256">
        <v>182</v>
      </c>
      <c r="D90" s="256">
        <v>499</v>
      </c>
      <c r="E90" s="272">
        <v>558</v>
      </c>
      <c r="F90" s="259" t="e">
        <f>#REF!-E90</f>
        <v>#REF!</v>
      </c>
      <c r="G90" s="259">
        <v>280</v>
      </c>
      <c r="H90" s="259">
        <v>280</v>
      </c>
      <c r="I90" s="275">
        <v>602.08</v>
      </c>
      <c r="J90" s="230" t="e">
        <f>#REF!-#REF!</f>
        <v>#REF!</v>
      </c>
      <c r="K90" s="231"/>
    </row>
    <row r="91" spans="1:11" ht="51" outlineLevel="1">
      <c r="A91" s="289" t="s">
        <v>580</v>
      </c>
      <c r="B91" s="266" t="s">
        <v>127</v>
      </c>
      <c r="C91" s="256">
        <v>0.41</v>
      </c>
      <c r="D91" s="256">
        <v>0.51</v>
      </c>
      <c r="E91" s="272">
        <v>1</v>
      </c>
      <c r="F91" s="259" t="e">
        <f>#REF!-E91</f>
        <v>#REF!</v>
      </c>
      <c r="G91" s="259">
        <v>1</v>
      </c>
      <c r="H91" s="259">
        <v>1</v>
      </c>
      <c r="I91" s="275">
        <v>1.08</v>
      </c>
      <c r="J91" s="230" t="e">
        <f>#REF!-#REF!</f>
        <v>#REF!</v>
      </c>
      <c r="K91" s="231" t="e">
        <f>#REF!/#REF!</f>
        <v>#REF!</v>
      </c>
    </row>
    <row r="92" spans="1:11" ht="63.75" outlineLevel="1">
      <c r="A92" s="289" t="s">
        <v>581</v>
      </c>
      <c r="B92" s="266" t="s">
        <v>150</v>
      </c>
      <c r="C92" s="256">
        <v>16</v>
      </c>
      <c r="D92" s="256">
        <v>17</v>
      </c>
      <c r="E92" s="272">
        <v>18</v>
      </c>
      <c r="F92" s="259" t="e">
        <f>#REF!-E92</f>
        <v>#REF!</v>
      </c>
      <c r="G92" s="259">
        <v>18</v>
      </c>
      <c r="H92" s="259">
        <v>18</v>
      </c>
      <c r="I92" s="275">
        <v>19.42</v>
      </c>
      <c r="J92" s="230" t="e">
        <f>#REF!-#REF!</f>
        <v>#REF!</v>
      </c>
      <c r="K92" s="231" t="e">
        <f>#REF!/#REF!</f>
        <v>#REF!</v>
      </c>
    </row>
    <row r="93" spans="1:11" ht="63.75" outlineLevel="1">
      <c r="A93" s="289" t="s">
        <v>582</v>
      </c>
      <c r="B93" s="266" t="s">
        <v>125</v>
      </c>
      <c r="C93" s="256"/>
      <c r="D93" s="256">
        <v>1703.33</v>
      </c>
      <c r="E93" s="272">
        <v>6041</v>
      </c>
      <c r="F93" s="259" t="e">
        <f>#REF!-E93</f>
        <v>#REF!</v>
      </c>
      <c r="G93" s="259">
        <v>2885</v>
      </c>
      <c r="H93" s="259">
        <v>2885</v>
      </c>
      <c r="I93" s="275">
        <v>6518.24</v>
      </c>
      <c r="J93" s="230" t="e">
        <f>#REF!-#REF!</f>
        <v>#REF!</v>
      </c>
      <c r="K93" s="231" t="e">
        <f>#REF!/#REF!</f>
        <v>#REF!</v>
      </c>
    </row>
    <row r="94" spans="1:11" ht="51" outlineLevel="1">
      <c r="A94" s="289" t="s">
        <v>583</v>
      </c>
      <c r="B94" s="266" t="s">
        <v>328</v>
      </c>
      <c r="C94" s="256"/>
      <c r="D94" s="256"/>
      <c r="E94" s="272">
        <v>68.4</v>
      </c>
      <c r="F94" s="259" t="e">
        <f>#REF!-E94</f>
        <v>#REF!</v>
      </c>
      <c r="G94" s="259">
        <v>68.4</v>
      </c>
      <c r="H94" s="259">
        <v>68.4</v>
      </c>
      <c r="I94" s="275">
        <v>73.8</v>
      </c>
      <c r="J94" s="230" t="e">
        <f>#REF!-#REF!</f>
        <v>#REF!</v>
      </c>
      <c r="K94" s="231"/>
    </row>
    <row r="95" spans="1:11" ht="12.75" outlineLevel="1">
      <c r="A95" s="289" t="s">
        <v>584</v>
      </c>
      <c r="B95" s="255" t="s">
        <v>111</v>
      </c>
      <c r="C95" s="256">
        <v>466</v>
      </c>
      <c r="D95" s="256">
        <v>1456</v>
      </c>
      <c r="E95" s="272">
        <v>2574</v>
      </c>
      <c r="F95" s="259" t="e">
        <f>#REF!-E95</f>
        <v>#REF!</v>
      </c>
      <c r="G95" s="259">
        <v>1348</v>
      </c>
      <c r="H95" s="259">
        <v>1348</v>
      </c>
      <c r="I95" s="275">
        <v>2777.35</v>
      </c>
      <c r="J95" s="230" t="e">
        <f>#REF!-#REF!</f>
        <v>#REF!</v>
      </c>
      <c r="K95" s="231"/>
    </row>
    <row r="96" spans="1:11" s="234" customFormat="1" ht="38.25">
      <c r="A96" s="289" t="s">
        <v>585</v>
      </c>
      <c r="B96" s="255" t="s">
        <v>493</v>
      </c>
      <c r="C96" s="256">
        <v>561</v>
      </c>
      <c r="D96" s="256">
        <v>675</v>
      </c>
      <c r="E96" s="257">
        <v>768</v>
      </c>
      <c r="F96" s="259" t="e">
        <f>#REF!-E96</f>
        <v>#REF!</v>
      </c>
      <c r="G96" s="259">
        <v>422</v>
      </c>
      <c r="H96" s="259">
        <v>422</v>
      </c>
      <c r="I96" s="275">
        <v>828.67</v>
      </c>
      <c r="J96" s="230" t="e">
        <f>#REF!-#REF!</f>
        <v>#REF!</v>
      </c>
      <c r="K96" s="231" t="e">
        <f>#REF!/#REF!</f>
        <v>#REF!</v>
      </c>
    </row>
    <row r="97" spans="1:11" s="236" customFormat="1" ht="12.75">
      <c r="A97" s="291" t="s">
        <v>586</v>
      </c>
      <c r="B97" s="250" t="s">
        <v>144</v>
      </c>
      <c r="C97" s="249"/>
      <c r="D97" s="249"/>
      <c r="E97" s="251"/>
      <c r="F97" s="253"/>
      <c r="G97" s="253"/>
      <c r="H97" s="253"/>
      <c r="I97" s="278">
        <f>I98</f>
        <v>1312</v>
      </c>
      <c r="J97" s="228"/>
      <c r="K97" s="229"/>
    </row>
    <row r="98" spans="1:11" ht="38.25" outlineLevel="1">
      <c r="A98" s="289" t="s">
        <v>587</v>
      </c>
      <c r="B98" s="255" t="s">
        <v>138</v>
      </c>
      <c r="C98" s="256">
        <v>620</v>
      </c>
      <c r="D98" s="256">
        <v>1233</v>
      </c>
      <c r="E98" s="257">
        <v>1321</v>
      </c>
      <c r="F98" s="257" t="e">
        <f>#REF!-E98</f>
        <v>#REF!</v>
      </c>
      <c r="G98" s="272">
        <v>1321</v>
      </c>
      <c r="H98" s="259">
        <v>1321</v>
      </c>
      <c r="I98" s="275">
        <v>1312</v>
      </c>
      <c r="J98" s="230" t="e">
        <f>#REF!-#REF!</f>
        <v>#REF!</v>
      </c>
      <c r="K98" s="231" t="e">
        <f>#REF!/#REF!</f>
        <v>#REF!</v>
      </c>
    </row>
    <row r="99" spans="1:11" ht="25.5" outlineLevel="1">
      <c r="A99" s="289" t="s">
        <v>279</v>
      </c>
      <c r="B99" s="250" t="s">
        <v>203</v>
      </c>
      <c r="C99" s="253" t="e">
        <f>C100+C128</f>
        <v>#REF!</v>
      </c>
      <c r="D99" s="253" t="e">
        <f>D100+D128</f>
        <v>#REF!</v>
      </c>
      <c r="E99" s="253" t="e">
        <f>E100+E128</f>
        <v>#REF!</v>
      </c>
      <c r="F99" s="253"/>
      <c r="G99" s="253" t="e">
        <f>G100+G128</f>
        <v>#REF!</v>
      </c>
      <c r="H99" s="253" t="e">
        <f>H100+H128</f>
        <v>#REF!</v>
      </c>
      <c r="I99" s="274">
        <f>I100+I128</f>
        <v>94233.6</v>
      </c>
      <c r="J99" s="230" t="e">
        <f>#REF!-#REF!</f>
        <v>#REF!</v>
      </c>
      <c r="K99" s="231" t="e">
        <f>#REF!/#REF!</f>
        <v>#REF!</v>
      </c>
    </row>
    <row r="100" spans="1:11" ht="12.75" outlineLevel="1">
      <c r="A100" s="289" t="s">
        <v>280</v>
      </c>
      <c r="B100" s="250" t="s">
        <v>205</v>
      </c>
      <c r="C100" s="254">
        <f aca="true" t="shared" si="5" ref="C100:I100">C101+C125</f>
        <v>29816.21</v>
      </c>
      <c r="D100" s="254">
        <f t="shared" si="5"/>
        <v>74212.25</v>
      </c>
      <c r="E100" s="254">
        <f t="shared" si="5"/>
        <v>84739.6</v>
      </c>
      <c r="F100" s="254">
        <f t="shared" si="5"/>
        <v>0</v>
      </c>
      <c r="G100" s="254">
        <f t="shared" si="5"/>
        <v>44522.7</v>
      </c>
      <c r="H100" s="254">
        <f t="shared" si="5"/>
        <v>42715.91</v>
      </c>
      <c r="I100" s="274">
        <f t="shared" si="5"/>
        <v>86153.3</v>
      </c>
      <c r="J100" s="230" t="e">
        <f>#REF!-#REF!</f>
        <v>#REF!</v>
      </c>
      <c r="K100" s="231" t="e">
        <f>#REF!/#REF!</f>
        <v>#REF!</v>
      </c>
    </row>
    <row r="101" spans="1:11" ht="38.25">
      <c r="A101" s="289" t="s">
        <v>281</v>
      </c>
      <c r="B101" s="245" t="s">
        <v>207</v>
      </c>
      <c r="C101" s="254">
        <f aca="true" t="shared" si="6" ref="C101:I101">C102+C114</f>
        <v>29814.91</v>
      </c>
      <c r="D101" s="254">
        <f t="shared" si="6"/>
        <v>74198.5</v>
      </c>
      <c r="E101" s="254">
        <f t="shared" si="6"/>
        <v>84661.6</v>
      </c>
      <c r="F101" s="254">
        <f t="shared" si="6"/>
        <v>0</v>
      </c>
      <c r="G101" s="254">
        <f t="shared" si="6"/>
        <v>44479</v>
      </c>
      <c r="H101" s="254">
        <f t="shared" si="6"/>
        <v>42679.36</v>
      </c>
      <c r="I101" s="274">
        <f t="shared" si="6"/>
        <v>86091.3</v>
      </c>
      <c r="J101" s="230" t="e">
        <f>I66-#REF!</f>
        <v>#REF!</v>
      </c>
      <c r="K101" s="231" t="e">
        <f>I66/#REF!</f>
        <v>#REF!</v>
      </c>
    </row>
    <row r="102" spans="1:11" ht="12.75">
      <c r="A102" s="289" t="s">
        <v>282</v>
      </c>
      <c r="B102" s="245" t="s">
        <v>536</v>
      </c>
      <c r="C102" s="253">
        <v>4542.71</v>
      </c>
      <c r="D102" s="253">
        <f aca="true" t="shared" si="7" ref="D102:I102">SUM(D103:D113)</f>
        <v>8303.73</v>
      </c>
      <c r="E102" s="253">
        <f t="shared" si="7"/>
        <v>11520.1</v>
      </c>
      <c r="F102" s="253">
        <f t="shared" si="7"/>
        <v>0</v>
      </c>
      <c r="G102" s="253">
        <f t="shared" si="7"/>
        <v>5244.9</v>
      </c>
      <c r="H102" s="253">
        <f t="shared" si="7"/>
        <v>6151.35</v>
      </c>
      <c r="I102" s="274">
        <f t="shared" si="7"/>
        <v>12430.3</v>
      </c>
      <c r="J102" s="230" t="e">
        <f>I67-#REF!</f>
        <v>#REF!</v>
      </c>
      <c r="K102" s="231" t="e">
        <f>I67/#REF!</f>
        <v>#REF!</v>
      </c>
    </row>
    <row r="103" spans="1:11" ht="12.75">
      <c r="A103" s="289" t="s">
        <v>288</v>
      </c>
      <c r="B103" s="266" t="s">
        <v>158</v>
      </c>
      <c r="C103" s="259"/>
      <c r="D103" s="259">
        <v>838.66</v>
      </c>
      <c r="E103" s="259">
        <v>691.5</v>
      </c>
      <c r="F103" s="259"/>
      <c r="G103" s="259">
        <v>691.5</v>
      </c>
      <c r="H103" s="259">
        <v>615.48</v>
      </c>
      <c r="I103" s="275">
        <v>691.5</v>
      </c>
      <c r="J103" s="230" t="e">
        <f>#REF!-#REF!</f>
        <v>#REF!</v>
      </c>
      <c r="K103" s="231"/>
    </row>
    <row r="104" spans="1:11" ht="12.75">
      <c r="A104" s="289" t="s">
        <v>295</v>
      </c>
      <c r="B104" s="266" t="s">
        <v>159</v>
      </c>
      <c r="C104" s="259"/>
      <c r="D104" s="259">
        <v>36.86</v>
      </c>
      <c r="E104" s="259">
        <v>31.2</v>
      </c>
      <c r="F104" s="259"/>
      <c r="G104" s="259">
        <v>31.2</v>
      </c>
      <c r="H104" s="259">
        <v>30.42</v>
      </c>
      <c r="I104" s="275">
        <v>33.6</v>
      </c>
      <c r="J104" s="230" t="e">
        <f>I68-#REF!</f>
        <v>#REF!</v>
      </c>
      <c r="K104" s="231" t="e">
        <f>I68/#REF!</f>
        <v>#REF!</v>
      </c>
    </row>
    <row r="105" spans="1:11" ht="12.75">
      <c r="A105" s="289" t="s">
        <v>297</v>
      </c>
      <c r="B105" s="266" t="s">
        <v>160</v>
      </c>
      <c r="C105" s="259"/>
      <c r="D105" s="259">
        <v>113.29</v>
      </c>
      <c r="E105" s="259">
        <v>101.8</v>
      </c>
      <c r="F105" s="259"/>
      <c r="G105" s="259">
        <v>40.8</v>
      </c>
      <c r="H105" s="259">
        <v>77.63</v>
      </c>
      <c r="I105" s="275">
        <v>105.8</v>
      </c>
      <c r="J105" s="230" t="e">
        <f>I69-#REF!</f>
        <v>#REF!</v>
      </c>
      <c r="K105" s="231" t="e">
        <f>I69/#REF!</f>
        <v>#REF!</v>
      </c>
    </row>
    <row r="106" spans="1:11" ht="12.75">
      <c r="A106" s="289" t="s">
        <v>299</v>
      </c>
      <c r="B106" s="266" t="s">
        <v>161</v>
      </c>
      <c r="C106" s="259"/>
      <c r="D106" s="259">
        <v>27.13</v>
      </c>
      <c r="E106" s="259">
        <v>46.8</v>
      </c>
      <c r="F106" s="259"/>
      <c r="G106" s="259">
        <v>46.8</v>
      </c>
      <c r="H106" s="259">
        <v>27.3</v>
      </c>
      <c r="I106" s="275">
        <v>50.4</v>
      </c>
      <c r="J106" s="230" t="e">
        <f>#REF!-#REF!</f>
        <v>#REF!</v>
      </c>
      <c r="K106" s="231"/>
    </row>
    <row r="107" spans="1:11" ht="12.75">
      <c r="A107" s="289" t="s">
        <v>302</v>
      </c>
      <c r="B107" s="266" t="s">
        <v>162</v>
      </c>
      <c r="C107" s="259"/>
      <c r="D107" s="259">
        <v>92.28</v>
      </c>
      <c r="E107" s="259">
        <v>78</v>
      </c>
      <c r="F107" s="259"/>
      <c r="G107" s="259">
        <v>55</v>
      </c>
      <c r="H107" s="259">
        <v>78</v>
      </c>
      <c r="I107" s="275">
        <v>78</v>
      </c>
      <c r="J107" s="230" t="e">
        <f>I70-#REF!</f>
        <v>#REF!</v>
      </c>
      <c r="K107" s="231" t="e">
        <f>I70/#REF!</f>
        <v>#REF!</v>
      </c>
    </row>
    <row r="108" spans="1:11" s="235" customFormat="1" ht="12.75">
      <c r="A108" s="289" t="s">
        <v>303</v>
      </c>
      <c r="B108" s="266" t="s">
        <v>163</v>
      </c>
      <c r="C108" s="259"/>
      <c r="D108" s="259">
        <v>74.1</v>
      </c>
      <c r="E108" s="259">
        <v>97.5</v>
      </c>
      <c r="F108" s="259"/>
      <c r="G108" s="259">
        <v>83.4</v>
      </c>
      <c r="H108" s="259">
        <v>25.86</v>
      </c>
      <c r="I108" s="275">
        <v>79.7</v>
      </c>
      <c r="J108" s="230" t="e">
        <f>#REF!-#REF!</f>
        <v>#REF!</v>
      </c>
      <c r="K108" s="231" t="e">
        <f>#REF!/#REF!</f>
        <v>#REF!</v>
      </c>
    </row>
    <row r="109" spans="1:11" ht="12.75">
      <c r="A109" s="289" t="s">
        <v>289</v>
      </c>
      <c r="B109" s="266" t="s">
        <v>164</v>
      </c>
      <c r="C109" s="259"/>
      <c r="D109" s="259">
        <v>29.25</v>
      </c>
      <c r="E109" s="259">
        <v>17.6</v>
      </c>
      <c r="F109" s="259"/>
      <c r="G109" s="259">
        <v>17.6</v>
      </c>
      <c r="H109" s="259">
        <v>17.55</v>
      </c>
      <c r="I109" s="275">
        <v>29.3</v>
      </c>
      <c r="J109" s="230" t="e">
        <f>#REF!-#REF!</f>
        <v>#REF!</v>
      </c>
      <c r="K109" s="231" t="e">
        <f>#REF!/#REF!</f>
        <v>#REF!</v>
      </c>
    </row>
    <row r="110" spans="1:11" ht="12.75">
      <c r="A110" s="289" t="s">
        <v>292</v>
      </c>
      <c r="B110" s="266" t="s">
        <v>165</v>
      </c>
      <c r="C110" s="259"/>
      <c r="D110" s="259">
        <v>228.5</v>
      </c>
      <c r="E110" s="259">
        <v>128.7</v>
      </c>
      <c r="F110" s="259"/>
      <c r="G110" s="259">
        <v>128.7</v>
      </c>
      <c r="H110" s="259">
        <v>128.7</v>
      </c>
      <c r="I110" s="275">
        <v>128.7</v>
      </c>
      <c r="J110" s="230" t="e">
        <f>#REF!-#REF!</f>
        <v>#REF!</v>
      </c>
      <c r="K110" s="231" t="e">
        <f>#REF!/#REF!</f>
        <v>#REF!</v>
      </c>
    </row>
    <row r="111" spans="1:11" ht="12.75">
      <c r="A111" s="289" t="s">
        <v>305</v>
      </c>
      <c r="B111" s="266" t="s">
        <v>166</v>
      </c>
      <c r="C111" s="259"/>
      <c r="D111" s="259">
        <v>1135.11</v>
      </c>
      <c r="E111" s="259">
        <v>2290</v>
      </c>
      <c r="F111" s="259"/>
      <c r="G111" s="259">
        <v>986.1</v>
      </c>
      <c r="H111" s="259">
        <v>700</v>
      </c>
      <c r="I111" s="275">
        <v>2321.5</v>
      </c>
      <c r="J111" s="230" t="e">
        <f>#REF!-#REF!</f>
        <v>#REF!</v>
      </c>
      <c r="K111" s="231" t="e">
        <f>#REF!/#REF!</f>
        <v>#REF!</v>
      </c>
    </row>
    <row r="112" spans="1:11" ht="12.75">
      <c r="A112" s="289" t="s">
        <v>304</v>
      </c>
      <c r="B112" s="266" t="s">
        <v>168</v>
      </c>
      <c r="C112" s="259"/>
      <c r="D112" s="259">
        <v>3127.47</v>
      </c>
      <c r="E112" s="259">
        <v>3316.9</v>
      </c>
      <c r="F112" s="259"/>
      <c r="G112" s="259">
        <v>1115.4</v>
      </c>
      <c r="H112" s="259">
        <v>2637.42</v>
      </c>
      <c r="I112" s="275">
        <v>3851.4</v>
      </c>
      <c r="J112" s="230" t="e">
        <f>#REF!-#REF!</f>
        <v>#REF!</v>
      </c>
      <c r="K112" s="231"/>
    </row>
    <row r="113" spans="1:11" ht="12.75">
      <c r="A113" s="289" t="s">
        <v>306</v>
      </c>
      <c r="B113" s="266" t="s">
        <v>167</v>
      </c>
      <c r="C113" s="259"/>
      <c r="D113" s="259">
        <v>2601.08</v>
      </c>
      <c r="E113" s="259">
        <v>4720.1</v>
      </c>
      <c r="F113" s="259"/>
      <c r="G113" s="259">
        <v>2048.4</v>
      </c>
      <c r="H113" s="259">
        <v>1812.99</v>
      </c>
      <c r="I113" s="275">
        <v>5060.4</v>
      </c>
      <c r="J113" s="230" t="e">
        <f>#REF!-#REF!</f>
        <v>#REF!</v>
      </c>
      <c r="K113" s="231" t="e">
        <f>#REF!/#REF!</f>
        <v>#REF!</v>
      </c>
    </row>
    <row r="114" spans="1:11" ht="12.75">
      <c r="A114" s="289" t="s">
        <v>283</v>
      </c>
      <c r="B114" s="245" t="s">
        <v>211</v>
      </c>
      <c r="C114" s="253">
        <v>25272.2</v>
      </c>
      <c r="D114" s="253">
        <f aca="true" t="shared" si="8" ref="D114:I114">SUM(D115:D124)</f>
        <v>65894.77</v>
      </c>
      <c r="E114" s="253">
        <f t="shared" si="8"/>
        <v>73141.5</v>
      </c>
      <c r="F114" s="253">
        <f t="shared" si="8"/>
        <v>0</v>
      </c>
      <c r="G114" s="253">
        <f t="shared" si="8"/>
        <v>39234.1</v>
      </c>
      <c r="H114" s="253">
        <f t="shared" si="8"/>
        <v>36528.01</v>
      </c>
      <c r="I114" s="274">
        <f t="shared" si="8"/>
        <v>73661</v>
      </c>
      <c r="J114" s="230" t="e">
        <f>#REF!-#REF!</f>
        <v>#REF!</v>
      </c>
      <c r="K114" s="231" t="e">
        <f>#REF!/#REF!</f>
        <v>#REF!</v>
      </c>
    </row>
    <row r="115" spans="1:11" ht="12.75">
      <c r="A115" s="289" t="s">
        <v>287</v>
      </c>
      <c r="B115" s="266" t="s">
        <v>158</v>
      </c>
      <c r="C115" s="259"/>
      <c r="D115" s="259">
        <v>48698.55</v>
      </c>
      <c r="E115" s="259">
        <v>56436.5</v>
      </c>
      <c r="F115" s="259"/>
      <c r="G115" s="259">
        <v>29419.7</v>
      </c>
      <c r="H115" s="259">
        <v>27150.89</v>
      </c>
      <c r="I115" s="275">
        <v>56381.1</v>
      </c>
      <c r="J115" s="230" t="e">
        <f>#REF!-#REF!</f>
        <v>#REF!</v>
      </c>
      <c r="K115" s="231" t="e">
        <f>#REF!/#REF!</f>
        <v>#REF!</v>
      </c>
    </row>
    <row r="116" spans="1:11" ht="12.75">
      <c r="A116" s="289" t="s">
        <v>290</v>
      </c>
      <c r="B116" s="266" t="s">
        <v>164</v>
      </c>
      <c r="C116" s="259"/>
      <c r="D116" s="259">
        <v>596.01</v>
      </c>
      <c r="E116" s="259">
        <v>883</v>
      </c>
      <c r="F116" s="259"/>
      <c r="G116" s="259">
        <v>495.4</v>
      </c>
      <c r="H116" s="259">
        <v>249.91</v>
      </c>
      <c r="I116" s="275">
        <v>733.9</v>
      </c>
      <c r="J116" s="230" t="e">
        <f>#REF!-#REF!</f>
        <v>#REF!</v>
      </c>
      <c r="K116" s="231" t="e">
        <f>#REF!/#REF!</f>
        <v>#REF!</v>
      </c>
    </row>
    <row r="117" spans="1:11" ht="12.75">
      <c r="A117" s="289" t="s">
        <v>316</v>
      </c>
      <c r="B117" s="266" t="s">
        <v>176</v>
      </c>
      <c r="C117" s="259"/>
      <c r="D117" s="259">
        <v>99.49</v>
      </c>
      <c r="E117" s="259">
        <v>109.5</v>
      </c>
      <c r="F117" s="259"/>
      <c r="G117" s="259">
        <v>61.4</v>
      </c>
      <c r="H117" s="259">
        <v>62.58</v>
      </c>
      <c r="I117" s="275">
        <v>171.2</v>
      </c>
      <c r="J117" s="230" t="e">
        <f>#REF!-#REF!</f>
        <v>#REF!</v>
      </c>
      <c r="K117" s="231" t="e">
        <f>#REF!/#REF!</f>
        <v>#REF!</v>
      </c>
    </row>
    <row r="118" spans="1:11" ht="12.75">
      <c r="A118" s="289" t="s">
        <v>308</v>
      </c>
      <c r="B118" s="266" t="s">
        <v>169</v>
      </c>
      <c r="C118" s="259"/>
      <c r="D118" s="259">
        <v>275.47</v>
      </c>
      <c r="E118" s="259">
        <v>321.1</v>
      </c>
      <c r="F118" s="259"/>
      <c r="G118" s="259">
        <v>259.5</v>
      </c>
      <c r="H118" s="259">
        <v>278.81</v>
      </c>
      <c r="I118" s="275">
        <v>150</v>
      </c>
      <c r="J118" s="230" t="e">
        <f>#REF!-#REF!</f>
        <v>#REF!</v>
      </c>
      <c r="K118" s="231" t="e">
        <f>#REF!/#REF!</f>
        <v>#REF!</v>
      </c>
    </row>
    <row r="119" spans="1:11" ht="12.75">
      <c r="A119" s="289" t="s">
        <v>309</v>
      </c>
      <c r="B119" s="266" t="s">
        <v>170</v>
      </c>
      <c r="C119" s="259"/>
      <c r="D119" s="259">
        <v>111.51</v>
      </c>
      <c r="E119" s="259">
        <v>130</v>
      </c>
      <c r="F119" s="259"/>
      <c r="G119" s="259">
        <v>86.9</v>
      </c>
      <c r="H119" s="259">
        <v>96.47</v>
      </c>
      <c r="I119" s="275">
        <v>130</v>
      </c>
      <c r="J119" s="230" t="e">
        <f>#REF!-#REF!</f>
        <v>#REF!</v>
      </c>
      <c r="K119" s="231" t="e">
        <f>#REF!/#REF!</f>
        <v>#REF!</v>
      </c>
    </row>
    <row r="120" spans="1:11" ht="12.75">
      <c r="A120" s="289" t="s">
        <v>310</v>
      </c>
      <c r="B120" s="266" t="s">
        <v>172</v>
      </c>
      <c r="C120" s="259"/>
      <c r="D120" s="259">
        <v>880</v>
      </c>
      <c r="E120" s="259">
        <v>680</v>
      </c>
      <c r="F120" s="259"/>
      <c r="G120" s="259">
        <v>420.8</v>
      </c>
      <c r="H120" s="259">
        <v>499.61</v>
      </c>
      <c r="I120" s="275">
        <v>700</v>
      </c>
      <c r="J120" s="230" t="e">
        <f>#REF!-#REF!</f>
        <v>#REF!</v>
      </c>
      <c r="K120" s="231" t="e">
        <f>#REF!/#REF!</f>
        <v>#REF!</v>
      </c>
    </row>
    <row r="121" spans="1:11" ht="12.75">
      <c r="A121" s="289" t="s">
        <v>311</v>
      </c>
      <c r="B121" s="266" t="s">
        <v>171</v>
      </c>
      <c r="C121" s="259"/>
      <c r="D121" s="259">
        <v>3163.03</v>
      </c>
      <c r="E121" s="259">
        <v>2578.7</v>
      </c>
      <c r="F121" s="259"/>
      <c r="G121" s="259">
        <v>1719.4</v>
      </c>
      <c r="H121" s="259">
        <v>1748.43</v>
      </c>
      <c r="I121" s="275">
        <v>2950</v>
      </c>
      <c r="J121" s="230" t="e">
        <f>#REF!-#REF!</f>
        <v>#REF!</v>
      </c>
      <c r="K121" s="231"/>
    </row>
    <row r="122" spans="1:11" ht="12.75">
      <c r="A122" s="289" t="s">
        <v>312</v>
      </c>
      <c r="B122" s="266" t="s">
        <v>173</v>
      </c>
      <c r="C122" s="259"/>
      <c r="D122" s="259">
        <v>1479.27</v>
      </c>
      <c r="E122" s="259">
        <v>1741</v>
      </c>
      <c r="F122" s="259"/>
      <c r="G122" s="259">
        <v>1153.1</v>
      </c>
      <c r="H122" s="259">
        <v>1066.53</v>
      </c>
      <c r="I122" s="275">
        <v>1586</v>
      </c>
      <c r="J122" s="230" t="e">
        <f>#REF!-#REF!</f>
        <v>#REF!</v>
      </c>
      <c r="K122" s="231" t="e">
        <f>#REF!/#REF!</f>
        <v>#REF!</v>
      </c>
    </row>
    <row r="123" spans="1:11" ht="12.75">
      <c r="A123" s="289" t="s">
        <v>313</v>
      </c>
      <c r="B123" s="266" t="s">
        <v>174</v>
      </c>
      <c r="C123" s="259"/>
      <c r="D123" s="259">
        <v>2769.93</v>
      </c>
      <c r="E123" s="259">
        <v>2661.7</v>
      </c>
      <c r="F123" s="259"/>
      <c r="G123" s="259">
        <v>1361.9</v>
      </c>
      <c r="H123" s="259">
        <v>1596.81</v>
      </c>
      <c r="I123" s="275">
        <v>2680.8</v>
      </c>
      <c r="J123" s="230" t="e">
        <f>#REF!-#REF!</f>
        <v>#REF!</v>
      </c>
      <c r="K123" s="231" t="e">
        <f>#REF!/#REF!</f>
        <v>#REF!</v>
      </c>
    </row>
    <row r="124" spans="1:11" ht="12.75">
      <c r="A124" s="289" t="s">
        <v>314</v>
      </c>
      <c r="B124" s="266" t="s">
        <v>175</v>
      </c>
      <c r="C124" s="259"/>
      <c r="D124" s="259">
        <v>7821.51</v>
      </c>
      <c r="E124" s="259">
        <v>7600</v>
      </c>
      <c r="F124" s="259"/>
      <c r="G124" s="259">
        <v>4256</v>
      </c>
      <c r="H124" s="259">
        <v>3777.97</v>
      </c>
      <c r="I124" s="275">
        <v>8178</v>
      </c>
      <c r="J124" s="230" t="e">
        <f>#REF!-#REF!</f>
        <v>#REF!</v>
      </c>
      <c r="K124" s="231" t="e">
        <f>#REF!/#REF!</f>
        <v>#REF!</v>
      </c>
    </row>
    <row r="125" spans="1:11" ht="25.5">
      <c r="A125" s="290" t="s">
        <v>212</v>
      </c>
      <c r="B125" s="250" t="s">
        <v>213</v>
      </c>
      <c r="C125" s="273">
        <v>1.3</v>
      </c>
      <c r="D125" s="273">
        <f aca="true" t="shared" si="9" ref="D125:I125">SUM(D126:D127)</f>
        <v>13.75</v>
      </c>
      <c r="E125" s="273">
        <f t="shared" si="9"/>
        <v>78</v>
      </c>
      <c r="F125" s="273">
        <f t="shared" si="9"/>
        <v>0</v>
      </c>
      <c r="G125" s="273">
        <f t="shared" si="9"/>
        <v>43.7</v>
      </c>
      <c r="H125" s="273">
        <f t="shared" si="9"/>
        <v>36.55</v>
      </c>
      <c r="I125" s="279">
        <f t="shared" si="9"/>
        <v>62</v>
      </c>
      <c r="J125" s="230" t="e">
        <f>#REF!-#REF!</f>
        <v>#REF!</v>
      </c>
      <c r="K125" s="231" t="e">
        <f>#REF!/#REF!</f>
        <v>#REF!</v>
      </c>
    </row>
    <row r="126" spans="1:11" ht="12.75">
      <c r="A126" s="290" t="s">
        <v>286</v>
      </c>
      <c r="B126" s="255" t="s">
        <v>158</v>
      </c>
      <c r="C126" s="259"/>
      <c r="D126" s="259">
        <v>13.75</v>
      </c>
      <c r="E126" s="259">
        <v>78</v>
      </c>
      <c r="F126" s="259"/>
      <c r="G126" s="259">
        <v>43.7</v>
      </c>
      <c r="H126" s="259">
        <v>36.55</v>
      </c>
      <c r="I126" s="275">
        <v>60</v>
      </c>
      <c r="J126" s="230" t="e">
        <f>#REF!-#REF!</f>
        <v>#REF!</v>
      </c>
      <c r="K126" s="231" t="e">
        <f>#REF!/#REF!</f>
        <v>#REF!</v>
      </c>
    </row>
    <row r="127" spans="1:11" ht="12.75">
      <c r="A127" s="290" t="s">
        <v>315</v>
      </c>
      <c r="B127" s="255" t="s">
        <v>177</v>
      </c>
      <c r="C127" s="259"/>
      <c r="D127" s="259"/>
      <c r="E127" s="259"/>
      <c r="F127" s="259"/>
      <c r="G127" s="259"/>
      <c r="H127" s="259"/>
      <c r="I127" s="275">
        <v>2</v>
      </c>
      <c r="J127" s="230" t="e">
        <f>#REF!-#REF!</f>
        <v>#REF!</v>
      </c>
      <c r="K127" s="231" t="e">
        <f>#REF!/#REF!</f>
        <v>#REF!</v>
      </c>
    </row>
    <row r="128" spans="1:11" ht="38.25">
      <c r="A128" s="289" t="s">
        <v>324</v>
      </c>
      <c r="B128" s="250" t="s">
        <v>215</v>
      </c>
      <c r="C128" s="254" t="e">
        <f>#REF!+#REF!</f>
        <v>#REF!</v>
      </c>
      <c r="D128" s="254" t="e">
        <f>#REF!+#REF!</f>
        <v>#REF!</v>
      </c>
      <c r="E128" s="254" t="e">
        <f>#REF!+#REF!</f>
        <v>#REF!</v>
      </c>
      <c r="F128" s="254" t="e">
        <f>#REF!+#REF!</f>
        <v>#REF!</v>
      </c>
      <c r="G128" s="254" t="e">
        <f>#REF!+#REF!</f>
        <v>#REF!</v>
      </c>
      <c r="H128" s="254" t="e">
        <f>#REF!+#REF!</f>
        <v>#REF!</v>
      </c>
      <c r="I128" s="274">
        <f>I129+I138</f>
        <v>8080.3</v>
      </c>
      <c r="J128" s="230" t="e">
        <f>#REF!-#REF!</f>
        <v>#REF!</v>
      </c>
      <c r="K128" s="231" t="e">
        <f>#REF!/#REF!</f>
        <v>#REF!</v>
      </c>
    </row>
    <row r="129" spans="1:11" ht="51">
      <c r="A129" s="290" t="s">
        <v>284</v>
      </c>
      <c r="B129" s="245" t="s">
        <v>154</v>
      </c>
      <c r="C129" s="254">
        <v>2299.08</v>
      </c>
      <c r="D129" s="254">
        <f aca="true" t="shared" si="10" ref="D129:I129">SUM(D130:D137)</f>
        <v>2016.36</v>
      </c>
      <c r="E129" s="254">
        <f t="shared" si="10"/>
        <v>2469.4</v>
      </c>
      <c r="F129" s="254">
        <f t="shared" si="10"/>
        <v>0</v>
      </c>
      <c r="G129" s="254">
        <f t="shared" si="10"/>
        <v>2469.4</v>
      </c>
      <c r="H129" s="254">
        <f t="shared" si="10"/>
        <v>2236</v>
      </c>
      <c r="I129" s="274">
        <f t="shared" si="10"/>
        <v>2536.4</v>
      </c>
      <c r="J129" s="230" t="e">
        <f>#REF!-#REF!</f>
        <v>#REF!</v>
      </c>
      <c r="K129" s="231" t="e">
        <f>#REF!/#REF!</f>
        <v>#REF!</v>
      </c>
    </row>
    <row r="130" spans="1:11" ht="12.75">
      <c r="A130" s="290" t="s">
        <v>285</v>
      </c>
      <c r="B130" s="266" t="s">
        <v>158</v>
      </c>
      <c r="C130" s="259"/>
      <c r="D130" s="259">
        <v>1084.68</v>
      </c>
      <c r="E130" s="259">
        <v>1339.9</v>
      </c>
      <c r="F130" s="259"/>
      <c r="G130" s="259">
        <v>1339.9</v>
      </c>
      <c r="H130" s="259">
        <v>1339.9</v>
      </c>
      <c r="I130" s="277">
        <v>1339.9</v>
      </c>
      <c r="J130" s="230" t="e">
        <f>#REF!-#REF!</f>
        <v>#REF!</v>
      </c>
      <c r="K130" s="231"/>
    </row>
    <row r="131" spans="1:11" ht="12.75">
      <c r="A131" s="290" t="s">
        <v>296</v>
      </c>
      <c r="B131" s="266" t="s">
        <v>159</v>
      </c>
      <c r="C131" s="259"/>
      <c r="D131" s="259">
        <v>58.24</v>
      </c>
      <c r="E131" s="259">
        <v>74</v>
      </c>
      <c r="F131" s="259"/>
      <c r="G131" s="259">
        <v>74</v>
      </c>
      <c r="H131" s="259">
        <v>74</v>
      </c>
      <c r="I131" s="277">
        <v>79.6</v>
      </c>
      <c r="J131" s="230" t="e">
        <f>#REF!-#REF!</f>
        <v>#REF!</v>
      </c>
      <c r="K131" s="231"/>
    </row>
    <row r="132" spans="1:11" ht="12.75">
      <c r="A132" s="290" t="s">
        <v>298</v>
      </c>
      <c r="B132" s="266" t="s">
        <v>160</v>
      </c>
      <c r="C132" s="259"/>
      <c r="D132" s="259">
        <v>215.88</v>
      </c>
      <c r="E132" s="259">
        <v>212.6</v>
      </c>
      <c r="F132" s="259"/>
      <c r="G132" s="259">
        <v>212.6</v>
      </c>
      <c r="H132" s="259">
        <v>129</v>
      </c>
      <c r="I132" s="277">
        <v>212.6</v>
      </c>
      <c r="J132" s="230" t="e">
        <f>#REF!-#REF!</f>
        <v>#REF!</v>
      </c>
      <c r="K132" s="231"/>
    </row>
    <row r="133" spans="1:11" ht="12.75">
      <c r="A133" s="290" t="s">
        <v>300</v>
      </c>
      <c r="B133" s="266" t="s">
        <v>161</v>
      </c>
      <c r="C133" s="259"/>
      <c r="D133" s="259">
        <v>46.92</v>
      </c>
      <c r="E133" s="259">
        <v>110.9</v>
      </c>
      <c r="F133" s="259"/>
      <c r="G133" s="259">
        <v>110.9</v>
      </c>
      <c r="H133" s="259">
        <v>55.5</v>
      </c>
      <c r="I133" s="277">
        <v>119.3</v>
      </c>
      <c r="J133" s="230" t="e">
        <f>I71-#REF!</f>
        <v>#REF!</v>
      </c>
      <c r="K133" s="231" t="e">
        <f>I71/#REF!</f>
        <v>#REF!</v>
      </c>
    </row>
    <row r="134" spans="1:11" ht="12.75">
      <c r="A134" s="290" t="s">
        <v>301</v>
      </c>
      <c r="B134" s="266" t="s">
        <v>162</v>
      </c>
      <c r="C134" s="259"/>
      <c r="D134" s="259">
        <v>146.16</v>
      </c>
      <c r="E134" s="259">
        <v>184.8</v>
      </c>
      <c r="F134" s="259"/>
      <c r="G134" s="259">
        <v>184.8</v>
      </c>
      <c r="H134" s="259">
        <v>168.2</v>
      </c>
      <c r="I134" s="277">
        <v>184.8</v>
      </c>
      <c r="J134" s="230" t="e">
        <f>#REF!-#REF!</f>
        <v>#REF!</v>
      </c>
      <c r="K134" s="231" t="e">
        <f>#REF!/#REF!</f>
        <v>#REF!</v>
      </c>
    </row>
    <row r="135" spans="1:11" ht="12.75">
      <c r="A135" s="290" t="s">
        <v>307</v>
      </c>
      <c r="B135" s="266" t="s">
        <v>163</v>
      </c>
      <c r="C135" s="259"/>
      <c r="D135" s="259"/>
      <c r="E135" s="259">
        <v>210</v>
      </c>
      <c r="F135" s="259"/>
      <c r="G135" s="259">
        <v>210</v>
      </c>
      <c r="H135" s="259">
        <v>132.2</v>
      </c>
      <c r="I135" s="277">
        <v>226</v>
      </c>
      <c r="J135" s="230" t="e">
        <f>#REF!-#REF!</f>
        <v>#REF!</v>
      </c>
      <c r="K135" s="231"/>
    </row>
    <row r="136" spans="1:11" ht="12.75">
      <c r="A136" s="290" t="s">
        <v>291</v>
      </c>
      <c r="B136" s="266" t="s">
        <v>164</v>
      </c>
      <c r="C136" s="259"/>
      <c r="D136" s="259">
        <v>44.52</v>
      </c>
      <c r="E136" s="259">
        <v>32.3</v>
      </c>
      <c r="F136" s="259"/>
      <c r="G136" s="259">
        <v>32.3</v>
      </c>
      <c r="H136" s="259">
        <v>32.3</v>
      </c>
      <c r="I136" s="277">
        <v>69.3</v>
      </c>
      <c r="J136" s="230" t="e">
        <f>#REF!-#REF!</f>
        <v>#REF!</v>
      </c>
      <c r="K136" s="231"/>
    </row>
    <row r="137" spans="1:11" ht="12.75">
      <c r="A137" s="290" t="s">
        <v>294</v>
      </c>
      <c r="B137" s="266" t="s">
        <v>165</v>
      </c>
      <c r="C137" s="259"/>
      <c r="D137" s="259">
        <v>419.96</v>
      </c>
      <c r="E137" s="259">
        <v>304.9</v>
      </c>
      <c r="F137" s="259"/>
      <c r="G137" s="259">
        <v>304.9</v>
      </c>
      <c r="H137" s="259">
        <v>304.9</v>
      </c>
      <c r="I137" s="277">
        <v>304.9</v>
      </c>
      <c r="J137" s="230" t="e">
        <f>#REF!-#REF!</f>
        <v>#REF!</v>
      </c>
      <c r="K137" s="231" t="e">
        <f>#REF!/#REF!</f>
        <v>#REF!</v>
      </c>
    </row>
    <row r="138" spans="1:11" ht="38.25">
      <c r="A138" s="289" t="s">
        <v>227</v>
      </c>
      <c r="B138" s="245" t="s">
        <v>323</v>
      </c>
      <c r="C138" s="254">
        <v>3218.8</v>
      </c>
      <c r="D138" s="254">
        <f aca="true" t="shared" si="11" ref="D138:I138">SUM(D139:D144)</f>
        <v>9683.82</v>
      </c>
      <c r="E138" s="254">
        <f t="shared" si="11"/>
        <v>5318.3</v>
      </c>
      <c r="F138" s="254">
        <f t="shared" si="11"/>
        <v>0</v>
      </c>
      <c r="G138" s="254">
        <f t="shared" si="11"/>
        <v>3357.8</v>
      </c>
      <c r="H138" s="254">
        <f t="shared" si="11"/>
        <v>1783.87</v>
      </c>
      <c r="I138" s="274">
        <f t="shared" si="11"/>
        <v>5543.9</v>
      </c>
      <c r="J138" s="230" t="e">
        <f>#REF!-#REF!</f>
        <v>#REF!</v>
      </c>
      <c r="K138" s="231" t="e">
        <f>#REF!/#REF!</f>
        <v>#REF!</v>
      </c>
    </row>
    <row r="139" spans="1:11" ht="12.75">
      <c r="A139" s="289" t="s">
        <v>317</v>
      </c>
      <c r="B139" s="266" t="s">
        <v>158</v>
      </c>
      <c r="C139" s="253"/>
      <c r="D139" s="259">
        <v>7235.37</v>
      </c>
      <c r="E139" s="259">
        <v>4667.3</v>
      </c>
      <c r="F139" s="259"/>
      <c r="G139" s="259">
        <v>2772.8</v>
      </c>
      <c r="H139" s="259">
        <v>1175.23</v>
      </c>
      <c r="I139" s="275">
        <v>4092.2</v>
      </c>
      <c r="J139" s="230" t="e">
        <f>#REF!-#REF!</f>
        <v>#REF!</v>
      </c>
      <c r="K139" s="231"/>
    </row>
    <row r="140" spans="1:11" ht="12.75">
      <c r="A140" s="289" t="s">
        <v>318</v>
      </c>
      <c r="B140" s="266" t="s">
        <v>159</v>
      </c>
      <c r="C140" s="253"/>
      <c r="D140" s="259">
        <v>342.74</v>
      </c>
      <c r="E140" s="259"/>
      <c r="F140" s="259"/>
      <c r="G140" s="259"/>
      <c r="H140" s="259"/>
      <c r="I140" s="275">
        <v>865.7</v>
      </c>
      <c r="J140" s="230" t="e">
        <f>#REF!-#REF!</f>
        <v>#REF!</v>
      </c>
      <c r="K140" s="231"/>
    </row>
    <row r="141" spans="1:11" ht="12.75">
      <c r="A141" s="289" t="s">
        <v>319</v>
      </c>
      <c r="B141" s="266" t="s">
        <v>160</v>
      </c>
      <c r="C141" s="253"/>
      <c r="D141" s="259">
        <v>64.89</v>
      </c>
      <c r="E141" s="259">
        <v>210</v>
      </c>
      <c r="F141" s="259"/>
      <c r="G141" s="259">
        <v>144</v>
      </c>
      <c r="H141" s="259">
        <v>131</v>
      </c>
      <c r="I141" s="275">
        <v>210</v>
      </c>
      <c r="J141" s="230" t="e">
        <f>#REF!-#REF!</f>
        <v>#REF!</v>
      </c>
      <c r="K141" s="231" t="e">
        <f>#REF!/#REF!</f>
        <v>#REF!</v>
      </c>
    </row>
    <row r="142" spans="1:11" ht="12.75">
      <c r="A142" s="289" t="s">
        <v>320</v>
      </c>
      <c r="B142" s="266" t="s">
        <v>176</v>
      </c>
      <c r="C142" s="253"/>
      <c r="D142" s="259">
        <v>65.58</v>
      </c>
      <c r="E142" s="259">
        <v>48</v>
      </c>
      <c r="F142" s="259"/>
      <c r="G142" s="259">
        <v>48</v>
      </c>
      <c r="H142" s="259">
        <v>48</v>
      </c>
      <c r="I142" s="275">
        <v>10</v>
      </c>
      <c r="J142" s="230" t="e">
        <f>#REF!-#REF!</f>
        <v>#REF!</v>
      </c>
      <c r="K142" s="231"/>
    </row>
    <row r="143" spans="1:11" ht="12.75">
      <c r="A143" s="289" t="s">
        <v>321</v>
      </c>
      <c r="B143" s="266" t="s">
        <v>171</v>
      </c>
      <c r="C143" s="253"/>
      <c r="D143" s="259">
        <v>1388.79</v>
      </c>
      <c r="E143" s="259">
        <v>185</v>
      </c>
      <c r="F143" s="259"/>
      <c r="G143" s="259">
        <v>185</v>
      </c>
      <c r="H143" s="259">
        <v>224.64</v>
      </c>
      <c r="I143" s="275">
        <v>300</v>
      </c>
      <c r="J143" s="230" t="e">
        <f>I77-#REF!</f>
        <v>#REF!</v>
      </c>
      <c r="K143" s="231"/>
    </row>
    <row r="144" spans="1:11" ht="12.75">
      <c r="A144" s="289" t="s">
        <v>322</v>
      </c>
      <c r="B144" s="266" t="s">
        <v>174</v>
      </c>
      <c r="C144" s="253"/>
      <c r="D144" s="259">
        <v>586.45</v>
      </c>
      <c r="E144" s="259">
        <v>208</v>
      </c>
      <c r="F144" s="259"/>
      <c r="G144" s="259">
        <v>208</v>
      </c>
      <c r="H144" s="259">
        <v>205</v>
      </c>
      <c r="I144" s="275">
        <v>66</v>
      </c>
      <c r="J144" s="230" t="e">
        <f>I79-#REF!</f>
        <v>#REF!</v>
      </c>
      <c r="K144" s="231"/>
    </row>
    <row r="145" spans="1:11" s="239" customFormat="1" ht="12.75">
      <c r="A145" s="291"/>
      <c r="B145" s="245" t="s">
        <v>434</v>
      </c>
      <c r="C145" s="246"/>
      <c r="D145" s="246"/>
      <c r="E145" s="247"/>
      <c r="F145" s="247"/>
      <c r="G145" s="247"/>
      <c r="H145" s="247"/>
      <c r="I145" s="274">
        <f>I99+I9+I66</f>
        <v>2605294.31</v>
      </c>
      <c r="J145" s="237"/>
      <c r="K145" s="238"/>
    </row>
    <row r="146" spans="1:9" ht="12">
      <c r="A146" s="293"/>
      <c r="B146" s="240"/>
      <c r="C146" s="241"/>
      <c r="D146" s="241"/>
      <c r="E146" s="242"/>
      <c r="F146" s="242"/>
      <c r="G146" s="242"/>
      <c r="H146" s="242"/>
      <c r="I146" s="243"/>
    </row>
    <row r="147" spans="1:9" ht="12">
      <c r="A147" s="293"/>
      <c r="B147" s="240"/>
      <c r="C147" s="241"/>
      <c r="D147" s="241"/>
      <c r="E147" s="242"/>
      <c r="F147" s="242"/>
      <c r="G147" s="242"/>
      <c r="H147" s="242"/>
      <c r="I147" s="243"/>
    </row>
    <row r="148" spans="1:9" s="235" customFormat="1" ht="12">
      <c r="A148" s="293"/>
      <c r="B148" s="240"/>
      <c r="C148" s="241"/>
      <c r="D148" s="241"/>
      <c r="E148" s="242"/>
      <c r="F148" s="242"/>
      <c r="G148" s="242"/>
      <c r="H148" s="242"/>
      <c r="I148" s="243"/>
    </row>
    <row r="149" spans="1:9" ht="12">
      <c r="A149" s="293"/>
      <c r="B149" s="240"/>
      <c r="C149" s="241"/>
      <c r="D149" s="241"/>
      <c r="E149" s="242"/>
      <c r="F149" s="242"/>
      <c r="G149" s="242"/>
      <c r="H149" s="242"/>
      <c r="I149" s="243"/>
    </row>
    <row r="150" spans="1:9" ht="12">
      <c r="A150" s="293"/>
      <c r="B150" s="240"/>
      <c r="C150" s="241"/>
      <c r="D150" s="241"/>
      <c r="E150" s="242"/>
      <c r="F150" s="242"/>
      <c r="G150" s="242"/>
      <c r="H150" s="242"/>
      <c r="I150" s="243"/>
    </row>
    <row r="151" spans="1:9" ht="12">
      <c r="A151" s="293"/>
      <c r="B151" s="240"/>
      <c r="C151" s="241"/>
      <c r="D151" s="241"/>
      <c r="E151" s="242"/>
      <c r="F151" s="242"/>
      <c r="G151" s="242"/>
      <c r="H151" s="242"/>
      <c r="I151" s="243"/>
    </row>
    <row r="152" spans="1:9" ht="12">
      <c r="A152" s="293"/>
      <c r="B152" s="240"/>
      <c r="C152" s="241"/>
      <c r="D152" s="241"/>
      <c r="E152" s="242"/>
      <c r="F152" s="242"/>
      <c r="G152" s="242"/>
      <c r="H152" s="242"/>
      <c r="I152" s="243"/>
    </row>
    <row r="153" spans="1:9" ht="12">
      <c r="A153" s="293"/>
      <c r="B153" s="240"/>
      <c r="C153" s="241"/>
      <c r="D153" s="241"/>
      <c r="E153" s="242"/>
      <c r="F153" s="242"/>
      <c r="G153" s="242"/>
      <c r="H153" s="242"/>
      <c r="I153" s="243"/>
    </row>
    <row r="154" spans="1:9" ht="12">
      <c r="A154" s="293"/>
      <c r="B154" s="240"/>
      <c r="C154" s="241"/>
      <c r="D154" s="241"/>
      <c r="E154" s="242"/>
      <c r="F154" s="242"/>
      <c r="G154" s="242"/>
      <c r="H154" s="242"/>
      <c r="I154" s="243"/>
    </row>
    <row r="155" spans="1:9" ht="12">
      <c r="A155" s="293"/>
      <c r="B155" s="240"/>
      <c r="C155" s="241"/>
      <c r="D155" s="241"/>
      <c r="E155" s="242"/>
      <c r="F155" s="242"/>
      <c r="G155" s="242"/>
      <c r="H155" s="242"/>
      <c r="I155" s="243"/>
    </row>
    <row r="156" spans="1:9" ht="12">
      <c r="A156" s="293"/>
      <c r="B156" s="240"/>
      <c r="C156" s="241"/>
      <c r="D156" s="241"/>
      <c r="E156" s="242"/>
      <c r="F156" s="242"/>
      <c r="G156" s="242"/>
      <c r="H156" s="242"/>
      <c r="I156" s="243"/>
    </row>
    <row r="157" spans="1:9" ht="12">
      <c r="A157" s="293"/>
      <c r="B157" s="240"/>
      <c r="C157" s="241"/>
      <c r="D157" s="241"/>
      <c r="E157" s="242"/>
      <c r="F157" s="242"/>
      <c r="G157" s="242"/>
      <c r="H157" s="242"/>
      <c r="I157" s="243"/>
    </row>
    <row r="158" spans="1:9" ht="12">
      <c r="A158" s="293"/>
      <c r="B158" s="240"/>
      <c r="C158" s="241"/>
      <c r="D158" s="241"/>
      <c r="E158" s="242"/>
      <c r="F158" s="242"/>
      <c r="G158" s="242"/>
      <c r="H158" s="242"/>
      <c r="I158" s="243"/>
    </row>
    <row r="159" spans="1:9" ht="12">
      <c r="A159" s="293"/>
      <c r="B159" s="240"/>
      <c r="C159" s="241"/>
      <c r="D159" s="241"/>
      <c r="E159" s="242"/>
      <c r="F159" s="242"/>
      <c r="G159" s="242"/>
      <c r="H159" s="242"/>
      <c r="I159" s="243"/>
    </row>
    <row r="160" spans="1:9" ht="12">
      <c r="A160" s="293"/>
      <c r="B160" s="240"/>
      <c r="C160" s="241"/>
      <c r="D160" s="241"/>
      <c r="E160" s="242"/>
      <c r="F160" s="242"/>
      <c r="G160" s="242"/>
      <c r="H160" s="242"/>
      <c r="I160" s="243"/>
    </row>
    <row r="161" spans="1:9" ht="12">
      <c r="A161" s="293"/>
      <c r="B161" s="240"/>
      <c r="C161" s="241"/>
      <c r="D161" s="241"/>
      <c r="E161" s="242"/>
      <c r="F161" s="242"/>
      <c r="G161" s="242"/>
      <c r="H161" s="242"/>
      <c r="I161" s="243"/>
    </row>
    <row r="162" spans="1:9" ht="12">
      <c r="A162" s="293"/>
      <c r="B162" s="240"/>
      <c r="C162" s="241"/>
      <c r="D162" s="241"/>
      <c r="E162" s="242"/>
      <c r="F162" s="242"/>
      <c r="G162" s="242"/>
      <c r="H162" s="242"/>
      <c r="I162" s="243"/>
    </row>
    <row r="163" spans="1:9" ht="12">
      <c r="A163" s="293"/>
      <c r="B163" s="240"/>
      <c r="C163" s="241"/>
      <c r="D163" s="241"/>
      <c r="E163" s="242"/>
      <c r="F163" s="242"/>
      <c r="G163" s="242"/>
      <c r="H163" s="242"/>
      <c r="I163" s="243"/>
    </row>
    <row r="164" spans="1:9" ht="12">
      <c r="A164" s="293"/>
      <c r="B164" s="240"/>
      <c r="C164" s="241"/>
      <c r="D164" s="241"/>
      <c r="E164" s="242"/>
      <c r="F164" s="242"/>
      <c r="G164" s="242"/>
      <c r="H164" s="242"/>
      <c r="I164" s="243"/>
    </row>
    <row r="165" spans="1:9" ht="12">
      <c r="A165" s="293"/>
      <c r="B165" s="240"/>
      <c r="C165" s="241"/>
      <c r="D165" s="241"/>
      <c r="E165" s="242"/>
      <c r="F165" s="242"/>
      <c r="G165" s="242"/>
      <c r="H165" s="242"/>
      <c r="I165" s="243"/>
    </row>
    <row r="166" spans="1:9" ht="12">
      <c r="A166" s="293"/>
      <c r="B166" s="240"/>
      <c r="C166" s="241"/>
      <c r="D166" s="241"/>
      <c r="E166" s="242"/>
      <c r="F166" s="242"/>
      <c r="G166" s="242"/>
      <c r="H166" s="242"/>
      <c r="I166" s="243"/>
    </row>
    <row r="167" spans="1:9" ht="12">
      <c r="A167" s="293"/>
      <c r="B167" s="240"/>
      <c r="C167" s="241"/>
      <c r="D167" s="241"/>
      <c r="E167" s="242"/>
      <c r="F167" s="242"/>
      <c r="G167" s="242"/>
      <c r="H167" s="242"/>
      <c r="I167" s="243"/>
    </row>
    <row r="168" spans="1:9" ht="12">
      <c r="A168" s="293"/>
      <c r="B168" s="240"/>
      <c r="C168" s="241"/>
      <c r="D168" s="241"/>
      <c r="E168" s="242"/>
      <c r="F168" s="242"/>
      <c r="G168" s="242"/>
      <c r="H168" s="242"/>
      <c r="I168" s="243"/>
    </row>
    <row r="169" spans="1:9" ht="12">
      <c r="A169" s="293"/>
      <c r="B169" s="240"/>
      <c r="C169" s="241"/>
      <c r="D169" s="241"/>
      <c r="E169" s="242"/>
      <c r="F169" s="242"/>
      <c r="G169" s="242"/>
      <c r="H169" s="242"/>
      <c r="I169" s="243"/>
    </row>
    <row r="170" spans="1:9" ht="12">
      <c r="A170" s="293"/>
      <c r="B170" s="240"/>
      <c r="C170" s="241"/>
      <c r="D170" s="241"/>
      <c r="E170" s="242"/>
      <c r="F170" s="242"/>
      <c r="G170" s="242"/>
      <c r="H170" s="242"/>
      <c r="I170" s="243"/>
    </row>
    <row r="171" spans="1:9" ht="12">
      <c r="A171" s="293"/>
      <c r="B171" s="240"/>
      <c r="C171" s="241"/>
      <c r="D171" s="241"/>
      <c r="E171" s="242"/>
      <c r="F171" s="242"/>
      <c r="G171" s="242"/>
      <c r="H171" s="242"/>
      <c r="I171" s="243"/>
    </row>
    <row r="172" spans="1:9" ht="12">
      <c r="A172" s="293"/>
      <c r="B172" s="240"/>
      <c r="C172" s="241"/>
      <c r="D172" s="241"/>
      <c r="E172" s="242"/>
      <c r="F172" s="242"/>
      <c r="G172" s="242"/>
      <c r="H172" s="242"/>
      <c r="I172" s="243"/>
    </row>
    <row r="173" spans="1:9" ht="12">
      <c r="A173" s="293"/>
      <c r="B173" s="240"/>
      <c r="C173" s="241"/>
      <c r="D173" s="241"/>
      <c r="E173" s="242"/>
      <c r="F173" s="242"/>
      <c r="G173" s="242"/>
      <c r="H173" s="242"/>
      <c r="I173" s="243"/>
    </row>
    <row r="174" spans="1:9" ht="12">
      <c r="A174" s="293"/>
      <c r="B174" s="240"/>
      <c r="C174" s="241"/>
      <c r="D174" s="241"/>
      <c r="E174" s="242"/>
      <c r="F174" s="242"/>
      <c r="G174" s="242"/>
      <c r="H174" s="242"/>
      <c r="I174" s="243"/>
    </row>
    <row r="175" spans="1:9" ht="12">
      <c r="A175" s="293"/>
      <c r="B175" s="240"/>
      <c r="C175" s="241"/>
      <c r="D175" s="241"/>
      <c r="E175" s="242"/>
      <c r="F175" s="242"/>
      <c r="G175" s="242"/>
      <c r="H175" s="242"/>
      <c r="I175" s="243"/>
    </row>
    <row r="176" spans="1:9" ht="12">
      <c r="A176" s="293"/>
      <c r="B176" s="240"/>
      <c r="C176" s="241"/>
      <c r="D176" s="241"/>
      <c r="E176" s="242"/>
      <c r="F176" s="242"/>
      <c r="G176" s="242"/>
      <c r="H176" s="242"/>
      <c r="I176" s="243"/>
    </row>
    <row r="177" spans="1:9" ht="12">
      <c r="A177" s="293"/>
      <c r="B177" s="240"/>
      <c r="C177" s="241"/>
      <c r="D177" s="241"/>
      <c r="E177" s="242"/>
      <c r="F177" s="242"/>
      <c r="G177" s="242"/>
      <c r="H177" s="242"/>
      <c r="I177" s="243"/>
    </row>
    <row r="178" spans="1:9" ht="12">
      <c r="A178" s="293"/>
      <c r="B178" s="240"/>
      <c r="C178" s="241"/>
      <c r="D178" s="241"/>
      <c r="E178" s="242"/>
      <c r="F178" s="242"/>
      <c r="G178" s="242"/>
      <c r="H178" s="242"/>
      <c r="I178" s="243"/>
    </row>
    <row r="179" spans="1:9" ht="12">
      <c r="A179" s="293"/>
      <c r="B179" s="240"/>
      <c r="C179" s="241"/>
      <c r="D179" s="241"/>
      <c r="E179" s="242"/>
      <c r="F179" s="242"/>
      <c r="G179" s="242"/>
      <c r="H179" s="242"/>
      <c r="I179" s="243"/>
    </row>
    <row r="180" spans="1:9" ht="12">
      <c r="A180" s="293"/>
      <c r="B180" s="240"/>
      <c r="C180" s="241"/>
      <c r="D180" s="241"/>
      <c r="E180" s="242"/>
      <c r="F180" s="242"/>
      <c r="G180" s="242"/>
      <c r="H180" s="242"/>
      <c r="I180" s="243"/>
    </row>
    <row r="181" spans="1:9" ht="12">
      <c r="A181" s="293"/>
      <c r="B181" s="240"/>
      <c r="C181" s="241"/>
      <c r="D181" s="241"/>
      <c r="E181" s="242"/>
      <c r="F181" s="242"/>
      <c r="G181" s="242"/>
      <c r="H181" s="242"/>
      <c r="I181" s="243"/>
    </row>
    <row r="182" spans="1:9" ht="12">
      <c r="A182" s="293"/>
      <c r="B182" s="240"/>
      <c r="C182" s="241"/>
      <c r="D182" s="241"/>
      <c r="E182" s="242"/>
      <c r="F182" s="242"/>
      <c r="G182" s="242"/>
      <c r="H182" s="242"/>
      <c r="I182" s="243"/>
    </row>
    <row r="183" spans="1:9" ht="12">
      <c r="A183" s="293"/>
      <c r="B183" s="240"/>
      <c r="C183" s="241"/>
      <c r="D183" s="241"/>
      <c r="E183" s="242"/>
      <c r="F183" s="242"/>
      <c r="G183" s="242"/>
      <c r="H183" s="242"/>
      <c r="I183" s="243"/>
    </row>
    <row r="184" spans="1:9" ht="12">
      <c r="A184" s="293"/>
      <c r="B184" s="240"/>
      <c r="C184" s="241"/>
      <c r="D184" s="241"/>
      <c r="E184" s="242"/>
      <c r="F184" s="242"/>
      <c r="G184" s="242"/>
      <c r="H184" s="242"/>
      <c r="I184" s="243"/>
    </row>
    <row r="185" spans="1:9" ht="12">
      <c r="A185" s="293"/>
      <c r="B185" s="240"/>
      <c r="C185" s="241"/>
      <c r="D185" s="241"/>
      <c r="E185" s="242"/>
      <c r="F185" s="242"/>
      <c r="G185" s="242"/>
      <c r="H185" s="242"/>
      <c r="I185" s="243"/>
    </row>
    <row r="186" spans="1:9" ht="12">
      <c r="A186" s="293"/>
      <c r="B186" s="240"/>
      <c r="C186" s="241"/>
      <c r="D186" s="241"/>
      <c r="E186" s="242"/>
      <c r="F186" s="242"/>
      <c r="G186" s="242"/>
      <c r="H186" s="242"/>
      <c r="I186" s="243"/>
    </row>
    <row r="187" spans="1:9" ht="12">
      <c r="A187" s="293"/>
      <c r="B187" s="240"/>
      <c r="C187" s="241"/>
      <c r="D187" s="241"/>
      <c r="E187" s="242"/>
      <c r="F187" s="242"/>
      <c r="G187" s="242"/>
      <c r="H187" s="242"/>
      <c r="I187" s="243"/>
    </row>
    <row r="188" spans="1:9" ht="12">
      <c r="A188" s="293"/>
      <c r="B188" s="240"/>
      <c r="C188" s="241"/>
      <c r="D188" s="241"/>
      <c r="E188" s="242"/>
      <c r="F188" s="242"/>
      <c r="G188" s="242"/>
      <c r="H188" s="242"/>
      <c r="I188" s="243"/>
    </row>
    <row r="189" spans="1:9" ht="12">
      <c r="A189" s="293"/>
      <c r="B189" s="240"/>
      <c r="C189" s="241"/>
      <c r="D189" s="241"/>
      <c r="E189" s="242"/>
      <c r="F189" s="242"/>
      <c r="G189" s="242"/>
      <c r="H189" s="242"/>
      <c r="I189" s="243"/>
    </row>
    <row r="190" spans="1:9" ht="12">
      <c r="A190" s="293"/>
      <c r="B190" s="240"/>
      <c r="C190" s="241"/>
      <c r="D190" s="241"/>
      <c r="E190" s="242"/>
      <c r="F190" s="242"/>
      <c r="G190" s="242"/>
      <c r="H190" s="242"/>
      <c r="I190" s="243"/>
    </row>
    <row r="191" spans="1:9" ht="12">
      <c r="A191" s="293"/>
      <c r="B191" s="240"/>
      <c r="C191" s="241"/>
      <c r="D191" s="241"/>
      <c r="E191" s="242"/>
      <c r="F191" s="242"/>
      <c r="G191" s="242"/>
      <c r="H191" s="242"/>
      <c r="I191" s="243"/>
    </row>
    <row r="192" spans="1:9" ht="12">
      <c r="A192" s="293"/>
      <c r="B192" s="240"/>
      <c r="C192" s="241"/>
      <c r="D192" s="241"/>
      <c r="E192" s="242"/>
      <c r="F192" s="242"/>
      <c r="G192" s="242"/>
      <c r="H192" s="242"/>
      <c r="I192" s="243"/>
    </row>
    <row r="193" spans="1:9" ht="12">
      <c r="A193" s="293"/>
      <c r="B193" s="240"/>
      <c r="C193" s="241"/>
      <c r="D193" s="241"/>
      <c r="E193" s="242"/>
      <c r="F193" s="242"/>
      <c r="G193" s="242"/>
      <c r="H193" s="242"/>
      <c r="I193" s="243"/>
    </row>
    <row r="194" spans="1:9" ht="12">
      <c r="A194" s="293"/>
      <c r="B194" s="240"/>
      <c r="C194" s="241"/>
      <c r="D194" s="241"/>
      <c r="E194" s="242"/>
      <c r="F194" s="242"/>
      <c r="G194" s="242"/>
      <c r="H194" s="242"/>
      <c r="I194" s="243"/>
    </row>
    <row r="195" spans="1:9" ht="12">
      <c r="A195" s="293"/>
      <c r="B195" s="240"/>
      <c r="C195" s="241"/>
      <c r="D195" s="241"/>
      <c r="E195" s="242"/>
      <c r="F195" s="242"/>
      <c r="G195" s="242"/>
      <c r="H195" s="242"/>
      <c r="I195" s="243"/>
    </row>
    <row r="196" spans="1:9" ht="12">
      <c r="A196" s="293"/>
      <c r="B196" s="240"/>
      <c r="C196" s="241"/>
      <c r="D196" s="241"/>
      <c r="E196" s="242"/>
      <c r="F196" s="242"/>
      <c r="G196" s="242"/>
      <c r="H196" s="242"/>
      <c r="I196" s="243"/>
    </row>
    <row r="197" spans="1:9" ht="12">
      <c r="A197" s="293"/>
      <c r="B197" s="240"/>
      <c r="C197" s="241"/>
      <c r="D197" s="241"/>
      <c r="E197" s="242"/>
      <c r="F197" s="242"/>
      <c r="G197" s="242"/>
      <c r="H197" s="242"/>
      <c r="I197" s="243"/>
    </row>
    <row r="198" spans="1:9" ht="12">
      <c r="A198" s="293" t="s">
        <v>148</v>
      </c>
      <c r="B198" s="240"/>
      <c r="C198" s="241"/>
      <c r="D198" s="241"/>
      <c r="E198" s="242"/>
      <c r="F198" s="242"/>
      <c r="G198" s="242"/>
      <c r="H198" s="242"/>
      <c r="I198" s="243"/>
    </row>
    <row r="199" spans="1:9" ht="12">
      <c r="A199" s="293" t="s">
        <v>141</v>
      </c>
      <c r="B199" s="240"/>
      <c r="C199" s="241"/>
      <c r="D199" s="241"/>
      <c r="E199" s="242"/>
      <c r="F199" s="242"/>
      <c r="G199" s="242"/>
      <c r="H199" s="242"/>
      <c r="I199" s="243"/>
    </row>
    <row r="200" spans="1:9" ht="12">
      <c r="A200" s="294">
        <v>39377</v>
      </c>
      <c r="B200" s="240"/>
      <c r="C200" s="241"/>
      <c r="D200" s="241"/>
      <c r="E200" s="242"/>
      <c r="F200" s="242"/>
      <c r="G200" s="242"/>
      <c r="H200" s="242"/>
      <c r="I200" s="243"/>
    </row>
    <row r="201" spans="1:9" ht="12">
      <c r="A201" s="293"/>
      <c r="B201" s="240"/>
      <c r="C201" s="241"/>
      <c r="D201" s="241"/>
      <c r="E201" s="242"/>
      <c r="F201" s="242"/>
      <c r="G201" s="242"/>
      <c r="H201" s="242"/>
      <c r="I201" s="243"/>
    </row>
    <row r="202" spans="1:9" ht="12">
      <c r="A202" s="293"/>
      <c r="B202" s="240"/>
      <c r="C202" s="241"/>
      <c r="D202" s="241"/>
      <c r="E202" s="242"/>
      <c r="F202" s="242"/>
      <c r="G202" s="242"/>
      <c r="H202" s="242"/>
      <c r="I202" s="243"/>
    </row>
    <row r="203" spans="1:9" ht="12">
      <c r="A203" s="293"/>
      <c r="B203" s="240"/>
      <c r="C203" s="241"/>
      <c r="D203" s="241"/>
      <c r="E203" s="242"/>
      <c r="F203" s="242"/>
      <c r="G203" s="242"/>
      <c r="H203" s="242"/>
      <c r="I203" s="243"/>
    </row>
    <row r="204" spans="1:9" ht="12">
      <c r="A204" s="293"/>
      <c r="B204" s="240"/>
      <c r="C204" s="241"/>
      <c r="D204" s="241"/>
      <c r="E204" s="242"/>
      <c r="F204" s="242"/>
      <c r="G204" s="242"/>
      <c r="H204" s="242"/>
      <c r="I204" s="243"/>
    </row>
    <row r="205" spans="1:9" ht="12">
      <c r="A205" s="293"/>
      <c r="B205" s="240"/>
      <c r="C205" s="241"/>
      <c r="D205" s="241"/>
      <c r="E205" s="242"/>
      <c r="F205" s="242"/>
      <c r="G205" s="242"/>
      <c r="H205" s="242"/>
      <c r="I205" s="243"/>
    </row>
    <row r="206" spans="1:9" ht="12">
      <c r="A206" s="293"/>
      <c r="B206" s="240"/>
      <c r="C206" s="241"/>
      <c r="D206" s="241"/>
      <c r="E206" s="242"/>
      <c r="F206" s="242"/>
      <c r="G206" s="242"/>
      <c r="H206" s="242"/>
      <c r="I206" s="243"/>
    </row>
    <row r="207" spans="1:9" ht="12">
      <c r="A207" s="293"/>
      <c r="B207" s="240"/>
      <c r="C207" s="241"/>
      <c r="D207" s="241"/>
      <c r="E207" s="242"/>
      <c r="F207" s="242"/>
      <c r="G207" s="242"/>
      <c r="H207" s="242"/>
      <c r="I207" s="243"/>
    </row>
    <row r="208" spans="1:9" ht="12">
      <c r="A208" s="293"/>
      <c r="B208" s="240"/>
      <c r="C208" s="241"/>
      <c r="D208" s="241"/>
      <c r="E208" s="242"/>
      <c r="F208" s="242"/>
      <c r="G208" s="242"/>
      <c r="H208" s="242"/>
      <c r="I208" s="243"/>
    </row>
    <row r="209" spans="1:9" ht="12">
      <c r="A209" s="293"/>
      <c r="B209" s="240"/>
      <c r="C209" s="241"/>
      <c r="D209" s="241"/>
      <c r="E209" s="242"/>
      <c r="F209" s="242"/>
      <c r="G209" s="242"/>
      <c r="H209" s="242"/>
      <c r="I209" s="243"/>
    </row>
    <row r="210" spans="1:9" ht="12">
      <c r="A210" s="293"/>
      <c r="B210" s="240"/>
      <c r="C210" s="241"/>
      <c r="D210" s="241"/>
      <c r="E210" s="242"/>
      <c r="F210" s="242"/>
      <c r="G210" s="242"/>
      <c r="H210" s="242"/>
      <c r="I210" s="243"/>
    </row>
    <row r="211" spans="1:9" ht="12">
      <c r="A211" s="293"/>
      <c r="B211" s="240"/>
      <c r="C211" s="241"/>
      <c r="D211" s="241"/>
      <c r="E211" s="242"/>
      <c r="F211" s="242"/>
      <c r="G211" s="242"/>
      <c r="H211" s="242"/>
      <c r="I211" s="243"/>
    </row>
    <row r="212" spans="1:9" ht="12">
      <c r="A212" s="293"/>
      <c r="B212" s="240"/>
      <c r="C212" s="241"/>
      <c r="D212" s="241"/>
      <c r="E212" s="242"/>
      <c r="F212" s="242"/>
      <c r="G212" s="242"/>
      <c r="H212" s="242"/>
      <c r="I212" s="243"/>
    </row>
    <row r="213" spans="1:9" ht="12">
      <c r="A213" s="293"/>
      <c r="B213" s="240"/>
      <c r="C213" s="241"/>
      <c r="D213" s="241"/>
      <c r="E213" s="242"/>
      <c r="F213" s="242"/>
      <c r="G213" s="242"/>
      <c r="H213" s="242"/>
      <c r="I213" s="243"/>
    </row>
    <row r="214" spans="1:9" ht="12">
      <c r="A214" s="293"/>
      <c r="B214" s="240"/>
      <c r="C214" s="241"/>
      <c r="D214" s="241"/>
      <c r="E214" s="242"/>
      <c r="F214" s="242"/>
      <c r="G214" s="242"/>
      <c r="H214" s="242"/>
      <c r="I214" s="243"/>
    </row>
    <row r="215" spans="1:9" ht="12">
      <c r="A215" s="293"/>
      <c r="B215" s="240"/>
      <c r="C215" s="241"/>
      <c r="D215" s="241"/>
      <c r="E215" s="242"/>
      <c r="F215" s="242"/>
      <c r="G215" s="242"/>
      <c r="H215" s="242"/>
      <c r="I215" s="243"/>
    </row>
    <row r="216" spans="1:9" ht="12">
      <c r="A216" s="293"/>
      <c r="B216" s="240"/>
      <c r="C216" s="241"/>
      <c r="D216" s="241"/>
      <c r="E216" s="242"/>
      <c r="F216" s="242"/>
      <c r="G216" s="242"/>
      <c r="H216" s="242"/>
      <c r="I216" s="243"/>
    </row>
    <row r="217" spans="1:9" ht="12">
      <c r="A217" s="293"/>
      <c r="B217" s="240"/>
      <c r="C217" s="241"/>
      <c r="D217" s="241"/>
      <c r="E217" s="242"/>
      <c r="F217" s="242"/>
      <c r="G217" s="242"/>
      <c r="H217" s="242"/>
      <c r="I217" s="243"/>
    </row>
    <row r="218" spans="1:9" ht="12">
      <c r="A218" s="293"/>
      <c r="B218" s="240"/>
      <c r="C218" s="241"/>
      <c r="D218" s="241"/>
      <c r="E218" s="242"/>
      <c r="F218" s="242"/>
      <c r="G218" s="242"/>
      <c r="H218" s="242"/>
      <c r="I218" s="243"/>
    </row>
    <row r="219" spans="1:9" ht="12">
      <c r="A219" s="293"/>
      <c r="B219" s="240"/>
      <c r="C219" s="241"/>
      <c r="D219" s="241"/>
      <c r="E219" s="242"/>
      <c r="F219" s="242"/>
      <c r="G219" s="242"/>
      <c r="H219" s="242"/>
      <c r="I219" s="243"/>
    </row>
    <row r="220" spans="1:9" ht="12">
      <c r="A220" s="293"/>
      <c r="B220" s="240"/>
      <c r="C220" s="241"/>
      <c r="D220" s="241"/>
      <c r="E220" s="242"/>
      <c r="F220" s="242"/>
      <c r="G220" s="242"/>
      <c r="H220" s="242"/>
      <c r="I220" s="243"/>
    </row>
    <row r="221" spans="1:9" ht="12">
      <c r="A221" s="293"/>
      <c r="B221" s="240"/>
      <c r="C221" s="241"/>
      <c r="D221" s="241"/>
      <c r="E221" s="242"/>
      <c r="F221" s="242"/>
      <c r="G221" s="242"/>
      <c r="H221" s="242"/>
      <c r="I221" s="243"/>
    </row>
    <row r="222" spans="1:9" ht="12">
      <c r="A222" s="293"/>
      <c r="B222" s="240"/>
      <c r="C222" s="241"/>
      <c r="D222" s="241"/>
      <c r="E222" s="242"/>
      <c r="F222" s="242"/>
      <c r="G222" s="242"/>
      <c r="H222" s="242"/>
      <c r="I222" s="243"/>
    </row>
    <row r="223" spans="1:9" ht="12">
      <c r="A223" s="293"/>
      <c r="B223" s="240"/>
      <c r="C223" s="241"/>
      <c r="D223" s="241"/>
      <c r="E223" s="242"/>
      <c r="F223" s="242"/>
      <c r="G223" s="242"/>
      <c r="H223" s="242"/>
      <c r="I223" s="243"/>
    </row>
    <row r="224" spans="1:9" ht="12">
      <c r="A224" s="293"/>
      <c r="B224" s="240"/>
      <c r="C224" s="241"/>
      <c r="D224" s="241"/>
      <c r="E224" s="242"/>
      <c r="F224" s="242"/>
      <c r="G224" s="242"/>
      <c r="H224" s="242"/>
      <c r="I224" s="243"/>
    </row>
    <row r="225" spans="1:9" ht="12">
      <c r="A225" s="293"/>
      <c r="B225" s="240"/>
      <c r="C225" s="241"/>
      <c r="D225" s="241"/>
      <c r="E225" s="242"/>
      <c r="F225" s="242"/>
      <c r="G225" s="242"/>
      <c r="H225" s="242"/>
      <c r="I225" s="243"/>
    </row>
    <row r="226" spans="1:9" ht="12">
      <c r="A226" s="293"/>
      <c r="B226" s="240"/>
      <c r="C226" s="241"/>
      <c r="D226" s="241"/>
      <c r="E226" s="242"/>
      <c r="F226" s="242"/>
      <c r="G226" s="242"/>
      <c r="H226" s="242"/>
      <c r="I226" s="243"/>
    </row>
    <row r="227" spans="1:9" ht="12">
      <c r="A227" s="293"/>
      <c r="B227" s="240"/>
      <c r="C227" s="241"/>
      <c r="D227" s="241"/>
      <c r="E227" s="242"/>
      <c r="F227" s="242"/>
      <c r="G227" s="242"/>
      <c r="H227" s="242"/>
      <c r="I227" s="243"/>
    </row>
    <row r="228" spans="1:9" ht="12">
      <c r="A228" s="293"/>
      <c r="B228" s="240"/>
      <c r="C228" s="241"/>
      <c r="D228" s="241"/>
      <c r="E228" s="242"/>
      <c r="F228" s="242"/>
      <c r="G228" s="242"/>
      <c r="H228" s="242"/>
      <c r="I228" s="243"/>
    </row>
    <row r="229" spans="1:9" ht="12">
      <c r="A229" s="293"/>
      <c r="B229" s="240"/>
      <c r="C229" s="241"/>
      <c r="D229" s="241"/>
      <c r="E229" s="242"/>
      <c r="F229" s="242"/>
      <c r="G229" s="242"/>
      <c r="H229" s="242"/>
      <c r="I229" s="243"/>
    </row>
    <row r="230" spans="1:9" ht="12">
      <c r="A230" s="293"/>
      <c r="B230" s="240"/>
      <c r="C230" s="241"/>
      <c r="D230" s="241"/>
      <c r="E230" s="242"/>
      <c r="F230" s="242"/>
      <c r="G230" s="242"/>
      <c r="H230" s="242"/>
      <c r="I230" s="243"/>
    </row>
    <row r="231" spans="1:9" ht="12">
      <c r="A231" s="293"/>
      <c r="B231" s="240"/>
      <c r="C231" s="241"/>
      <c r="D231" s="241"/>
      <c r="E231" s="242"/>
      <c r="F231" s="242"/>
      <c r="G231" s="242"/>
      <c r="H231" s="242"/>
      <c r="I231" s="243"/>
    </row>
    <row r="232" spans="1:9" ht="12">
      <c r="A232" s="293"/>
      <c r="B232" s="240"/>
      <c r="C232" s="241"/>
      <c r="D232" s="241"/>
      <c r="E232" s="242"/>
      <c r="F232" s="242"/>
      <c r="G232" s="242"/>
      <c r="H232" s="242"/>
      <c r="I232" s="243"/>
    </row>
    <row r="233" spans="1:9" ht="12">
      <c r="A233" s="293"/>
      <c r="B233" s="240"/>
      <c r="C233" s="241"/>
      <c r="D233" s="241"/>
      <c r="E233" s="242"/>
      <c r="F233" s="242"/>
      <c r="G233" s="242"/>
      <c r="H233" s="242"/>
      <c r="I233" s="243"/>
    </row>
    <row r="234" spans="1:9" ht="12">
      <c r="A234" s="293"/>
      <c r="B234" s="240"/>
      <c r="C234" s="241"/>
      <c r="D234" s="241"/>
      <c r="E234" s="242"/>
      <c r="F234" s="242"/>
      <c r="G234" s="242"/>
      <c r="H234" s="242"/>
      <c r="I234" s="243"/>
    </row>
    <row r="235" spans="1:9" ht="12">
      <c r="A235" s="293"/>
      <c r="B235" s="240"/>
      <c r="C235" s="241"/>
      <c r="D235" s="241"/>
      <c r="E235" s="242"/>
      <c r="F235" s="242"/>
      <c r="G235" s="242"/>
      <c r="H235" s="242"/>
      <c r="I235" s="243"/>
    </row>
    <row r="236" spans="1:9" ht="12">
      <c r="A236" s="293"/>
      <c r="B236" s="240"/>
      <c r="C236" s="241"/>
      <c r="D236" s="241"/>
      <c r="E236" s="242"/>
      <c r="F236" s="242"/>
      <c r="G236" s="242"/>
      <c r="H236" s="242"/>
      <c r="I236" s="243"/>
    </row>
    <row r="237" spans="1:9" ht="12">
      <c r="A237" s="293"/>
      <c r="B237" s="240"/>
      <c r="C237" s="241"/>
      <c r="D237" s="241"/>
      <c r="E237" s="242"/>
      <c r="F237" s="242"/>
      <c r="G237" s="242"/>
      <c r="H237" s="242"/>
      <c r="I237" s="243"/>
    </row>
    <row r="238" spans="1:9" ht="12">
      <c r="A238" s="293"/>
      <c r="B238" s="240"/>
      <c r="C238" s="241"/>
      <c r="D238" s="241"/>
      <c r="E238" s="242"/>
      <c r="F238" s="242"/>
      <c r="G238" s="242"/>
      <c r="H238" s="242"/>
      <c r="I238" s="243"/>
    </row>
    <row r="239" spans="1:9" ht="12">
      <c r="A239" s="293"/>
      <c r="B239" s="240"/>
      <c r="C239" s="241"/>
      <c r="D239" s="241"/>
      <c r="E239" s="242"/>
      <c r="F239" s="242"/>
      <c r="G239" s="242"/>
      <c r="H239" s="242"/>
      <c r="I239" s="243"/>
    </row>
    <row r="240" spans="1:9" ht="12">
      <c r="A240" s="293"/>
      <c r="B240" s="240"/>
      <c r="C240" s="241"/>
      <c r="D240" s="241"/>
      <c r="E240" s="242"/>
      <c r="F240" s="242"/>
      <c r="G240" s="242"/>
      <c r="H240" s="242"/>
      <c r="I240" s="243"/>
    </row>
    <row r="241" spans="1:9" ht="12">
      <c r="A241" s="293"/>
      <c r="B241" s="240"/>
      <c r="C241" s="241"/>
      <c r="D241" s="241"/>
      <c r="E241" s="242"/>
      <c r="F241" s="242"/>
      <c r="G241" s="242"/>
      <c r="H241" s="242"/>
      <c r="I241" s="243"/>
    </row>
    <row r="242" spans="1:9" ht="12">
      <c r="A242" s="293"/>
      <c r="B242" s="240"/>
      <c r="C242" s="241"/>
      <c r="D242" s="241"/>
      <c r="E242" s="242"/>
      <c r="F242" s="242"/>
      <c r="G242" s="242"/>
      <c r="H242" s="242"/>
      <c r="I242" s="243"/>
    </row>
    <row r="243" spans="1:9" ht="12">
      <c r="A243" s="293"/>
      <c r="B243" s="240"/>
      <c r="C243" s="241"/>
      <c r="D243" s="241"/>
      <c r="E243" s="242"/>
      <c r="F243" s="242"/>
      <c r="G243" s="242"/>
      <c r="H243" s="242"/>
      <c r="I243" s="243"/>
    </row>
    <row r="244" spans="1:9" ht="12">
      <c r="A244" s="293"/>
      <c r="B244" s="240"/>
      <c r="C244" s="241"/>
      <c r="D244" s="241"/>
      <c r="E244" s="242"/>
      <c r="F244" s="242"/>
      <c r="G244" s="242"/>
      <c r="H244" s="242"/>
      <c r="I244" s="243"/>
    </row>
    <row r="245" spans="1:9" ht="12">
      <c r="A245" s="293"/>
      <c r="B245" s="240"/>
      <c r="C245" s="241"/>
      <c r="D245" s="241"/>
      <c r="E245" s="242"/>
      <c r="F245" s="242"/>
      <c r="G245" s="242"/>
      <c r="H245" s="242"/>
      <c r="I245" s="243"/>
    </row>
    <row r="246" spans="1:9" ht="12">
      <c r="A246" s="293"/>
      <c r="B246" s="240"/>
      <c r="C246" s="241"/>
      <c r="D246" s="241"/>
      <c r="E246" s="242"/>
      <c r="F246" s="242"/>
      <c r="G246" s="242"/>
      <c r="H246" s="242"/>
      <c r="I246" s="243"/>
    </row>
    <row r="247" spans="1:9" ht="12">
      <c r="A247" s="293"/>
      <c r="B247" s="240"/>
      <c r="C247" s="241"/>
      <c r="D247" s="241"/>
      <c r="E247" s="242"/>
      <c r="F247" s="242"/>
      <c r="G247" s="242"/>
      <c r="H247" s="242"/>
      <c r="I247" s="243"/>
    </row>
    <row r="248" spans="1:9" ht="12">
      <c r="A248" s="293"/>
      <c r="B248" s="240"/>
      <c r="C248" s="241"/>
      <c r="D248" s="241"/>
      <c r="E248" s="242"/>
      <c r="F248" s="242"/>
      <c r="G248" s="242"/>
      <c r="H248" s="242"/>
      <c r="I248" s="243"/>
    </row>
    <row r="249" spans="1:9" ht="12">
      <c r="A249" s="293"/>
      <c r="B249" s="240"/>
      <c r="C249" s="241"/>
      <c r="D249" s="241"/>
      <c r="E249" s="242"/>
      <c r="F249" s="242"/>
      <c r="G249" s="242"/>
      <c r="H249" s="242"/>
      <c r="I249" s="243"/>
    </row>
    <row r="250" spans="1:9" ht="12">
      <c r="A250" s="293"/>
      <c r="B250" s="240"/>
      <c r="C250" s="241"/>
      <c r="D250" s="241"/>
      <c r="E250" s="242"/>
      <c r="F250" s="242"/>
      <c r="G250" s="242"/>
      <c r="H250" s="242"/>
      <c r="I250" s="243"/>
    </row>
    <row r="251" spans="1:9" ht="12">
      <c r="A251" s="293"/>
      <c r="B251" s="240"/>
      <c r="C251" s="241"/>
      <c r="D251" s="241"/>
      <c r="E251" s="242"/>
      <c r="F251" s="242"/>
      <c r="G251" s="242"/>
      <c r="H251" s="242"/>
      <c r="I251" s="243"/>
    </row>
    <row r="252" spans="1:9" ht="12">
      <c r="A252" s="293"/>
      <c r="B252" s="240"/>
      <c r="C252" s="241"/>
      <c r="D252" s="241"/>
      <c r="E252" s="242"/>
      <c r="F252" s="242"/>
      <c r="G252" s="242"/>
      <c r="H252" s="242"/>
      <c r="I252" s="243"/>
    </row>
    <row r="253" spans="1:9" ht="12">
      <c r="A253" s="293"/>
      <c r="B253" s="240"/>
      <c r="C253" s="241"/>
      <c r="D253" s="241"/>
      <c r="E253" s="242"/>
      <c r="F253" s="242"/>
      <c r="G253" s="242"/>
      <c r="H253" s="242"/>
      <c r="I253" s="243"/>
    </row>
    <row r="254" spans="1:9" ht="12">
      <c r="A254" s="293"/>
      <c r="B254" s="240"/>
      <c r="C254" s="241"/>
      <c r="D254" s="241"/>
      <c r="E254" s="242"/>
      <c r="F254" s="242"/>
      <c r="G254" s="242"/>
      <c r="H254" s="242"/>
      <c r="I254" s="243"/>
    </row>
    <row r="255" spans="1:9" ht="12">
      <c r="A255" s="293"/>
      <c r="B255" s="240"/>
      <c r="C255" s="241"/>
      <c r="D255" s="241"/>
      <c r="E255" s="242"/>
      <c r="F255" s="242"/>
      <c r="G255" s="242"/>
      <c r="H255" s="242"/>
      <c r="I255" s="243"/>
    </row>
    <row r="256" spans="1:9" ht="12">
      <c r="A256" s="293"/>
      <c r="B256" s="240"/>
      <c r="C256" s="241"/>
      <c r="D256" s="241"/>
      <c r="E256" s="242"/>
      <c r="F256" s="242"/>
      <c r="G256" s="242"/>
      <c r="H256" s="242"/>
      <c r="I256" s="243"/>
    </row>
    <row r="257" spans="1:9" ht="12">
      <c r="A257" s="293"/>
      <c r="B257" s="240"/>
      <c r="C257" s="241"/>
      <c r="D257" s="241"/>
      <c r="E257" s="242"/>
      <c r="F257" s="242"/>
      <c r="G257" s="242"/>
      <c r="H257" s="242"/>
      <c r="I257" s="243"/>
    </row>
    <row r="258" spans="1:9" ht="12">
      <c r="A258" s="293"/>
      <c r="B258" s="240"/>
      <c r="C258" s="241"/>
      <c r="D258" s="241"/>
      <c r="E258" s="242"/>
      <c r="F258" s="242"/>
      <c r="G258" s="242"/>
      <c r="H258" s="242"/>
      <c r="I258" s="243"/>
    </row>
    <row r="259" spans="1:9" ht="12">
      <c r="A259" s="293"/>
      <c r="B259" s="240"/>
      <c r="C259" s="241"/>
      <c r="D259" s="241"/>
      <c r="E259" s="242"/>
      <c r="F259" s="242"/>
      <c r="G259" s="242"/>
      <c r="H259" s="242"/>
      <c r="I259" s="243"/>
    </row>
    <row r="260" spans="1:9" ht="12">
      <c r="A260" s="293"/>
      <c r="B260" s="240"/>
      <c r="C260" s="241"/>
      <c r="D260" s="241"/>
      <c r="E260" s="242"/>
      <c r="F260" s="242"/>
      <c r="G260" s="242"/>
      <c r="H260" s="242"/>
      <c r="I260" s="243"/>
    </row>
    <row r="261" spans="1:9" ht="12">
      <c r="A261" s="293"/>
      <c r="B261" s="240"/>
      <c r="C261" s="241"/>
      <c r="D261" s="241"/>
      <c r="E261" s="242"/>
      <c r="F261" s="242"/>
      <c r="G261" s="242"/>
      <c r="H261" s="242"/>
      <c r="I261" s="243"/>
    </row>
    <row r="262" spans="1:9" ht="12">
      <c r="A262" s="293"/>
      <c r="B262" s="240"/>
      <c r="C262" s="241"/>
      <c r="D262" s="241"/>
      <c r="E262" s="242"/>
      <c r="F262" s="242"/>
      <c r="G262" s="242"/>
      <c r="H262" s="242"/>
      <c r="I262" s="243"/>
    </row>
    <row r="263" spans="1:9" ht="12">
      <c r="A263" s="293"/>
      <c r="B263" s="240"/>
      <c r="C263" s="241"/>
      <c r="D263" s="241"/>
      <c r="E263" s="242"/>
      <c r="F263" s="242"/>
      <c r="G263" s="242"/>
      <c r="H263" s="242"/>
      <c r="I263" s="243"/>
    </row>
    <row r="264" spans="1:9" ht="12">
      <c r="A264" s="293"/>
      <c r="B264" s="240"/>
      <c r="C264" s="241"/>
      <c r="D264" s="241"/>
      <c r="E264" s="242"/>
      <c r="F264" s="242"/>
      <c r="G264" s="242"/>
      <c r="H264" s="242"/>
      <c r="I264" s="243"/>
    </row>
    <row r="265" spans="1:9" ht="12">
      <c r="A265" s="293"/>
      <c r="B265" s="240"/>
      <c r="C265" s="241"/>
      <c r="D265" s="241"/>
      <c r="E265" s="242"/>
      <c r="F265" s="242"/>
      <c r="G265" s="242"/>
      <c r="H265" s="242"/>
      <c r="I265" s="243"/>
    </row>
    <row r="266" spans="1:9" ht="12">
      <c r="A266" s="293"/>
      <c r="B266" s="240"/>
      <c r="C266" s="241"/>
      <c r="D266" s="241"/>
      <c r="E266" s="242"/>
      <c r="F266" s="242"/>
      <c r="G266" s="242"/>
      <c r="H266" s="242"/>
      <c r="I266" s="243"/>
    </row>
    <row r="267" spans="1:9" ht="12">
      <c r="A267" s="293"/>
      <c r="B267" s="240"/>
      <c r="C267" s="241"/>
      <c r="D267" s="241"/>
      <c r="E267" s="242"/>
      <c r="F267" s="242"/>
      <c r="G267" s="242"/>
      <c r="H267" s="242"/>
      <c r="I267" s="243"/>
    </row>
    <row r="268" spans="1:9" ht="12">
      <c r="A268" s="293"/>
      <c r="B268" s="240"/>
      <c r="C268" s="241"/>
      <c r="D268" s="241"/>
      <c r="E268" s="242"/>
      <c r="F268" s="242"/>
      <c r="G268" s="242"/>
      <c r="H268" s="242"/>
      <c r="I268" s="243"/>
    </row>
    <row r="269" spans="1:9" ht="12">
      <c r="A269" s="293"/>
      <c r="B269" s="240"/>
      <c r="C269" s="241"/>
      <c r="D269" s="241"/>
      <c r="E269" s="242"/>
      <c r="F269" s="242"/>
      <c r="G269" s="242"/>
      <c r="H269" s="242"/>
      <c r="I269" s="243"/>
    </row>
    <row r="270" spans="1:9" ht="12">
      <c r="A270" s="293"/>
      <c r="B270" s="240"/>
      <c r="C270" s="241"/>
      <c r="D270" s="241"/>
      <c r="E270" s="242"/>
      <c r="F270" s="242"/>
      <c r="G270" s="242"/>
      <c r="H270" s="242"/>
      <c r="I270" s="243"/>
    </row>
    <row r="271" spans="1:9" ht="12">
      <c r="A271" s="293"/>
      <c r="B271" s="240"/>
      <c r="C271" s="241"/>
      <c r="D271" s="241"/>
      <c r="E271" s="242"/>
      <c r="F271" s="242"/>
      <c r="G271" s="242"/>
      <c r="H271" s="242"/>
      <c r="I271" s="243"/>
    </row>
    <row r="272" spans="1:9" ht="12">
      <c r="A272" s="293"/>
      <c r="B272" s="240"/>
      <c r="C272" s="241"/>
      <c r="D272" s="241"/>
      <c r="E272" s="242"/>
      <c r="F272" s="242"/>
      <c r="G272" s="242"/>
      <c r="H272" s="242"/>
      <c r="I272" s="243"/>
    </row>
    <row r="273" spans="1:9" ht="12">
      <c r="A273" s="293"/>
      <c r="B273" s="240"/>
      <c r="C273" s="241"/>
      <c r="D273" s="241"/>
      <c r="E273" s="242"/>
      <c r="F273" s="242"/>
      <c r="G273" s="242"/>
      <c r="H273" s="242"/>
      <c r="I273" s="243"/>
    </row>
    <row r="274" spans="1:9" ht="12">
      <c r="A274" s="293"/>
      <c r="B274" s="240"/>
      <c r="C274" s="241"/>
      <c r="D274" s="241"/>
      <c r="E274" s="242"/>
      <c r="F274" s="242"/>
      <c r="G274" s="242"/>
      <c r="H274" s="242"/>
      <c r="I274" s="243"/>
    </row>
    <row r="275" spans="1:9" ht="12">
      <c r="A275" s="293"/>
      <c r="B275" s="240"/>
      <c r="C275" s="241"/>
      <c r="D275" s="241"/>
      <c r="E275" s="242"/>
      <c r="F275" s="242"/>
      <c r="G275" s="242"/>
      <c r="H275" s="242"/>
      <c r="I275" s="243"/>
    </row>
    <row r="276" spans="1:9" ht="12">
      <c r="A276" s="293"/>
      <c r="B276" s="240"/>
      <c r="C276" s="241"/>
      <c r="D276" s="241"/>
      <c r="E276" s="242"/>
      <c r="F276" s="242"/>
      <c r="G276" s="242"/>
      <c r="H276" s="242"/>
      <c r="I276" s="243"/>
    </row>
    <row r="277" spans="1:9" ht="12">
      <c r="A277" s="293"/>
      <c r="B277" s="240"/>
      <c r="C277" s="241"/>
      <c r="D277" s="241"/>
      <c r="E277" s="242"/>
      <c r="F277" s="242"/>
      <c r="G277" s="242"/>
      <c r="H277" s="242"/>
      <c r="I277" s="243"/>
    </row>
    <row r="278" spans="1:9" ht="12">
      <c r="A278" s="293"/>
      <c r="B278" s="240"/>
      <c r="C278" s="241"/>
      <c r="D278" s="241"/>
      <c r="E278" s="242"/>
      <c r="F278" s="242"/>
      <c r="G278" s="242"/>
      <c r="H278" s="242"/>
      <c r="I278" s="243"/>
    </row>
    <row r="279" spans="1:9" ht="12">
      <c r="A279" s="293"/>
      <c r="B279" s="240"/>
      <c r="C279" s="241"/>
      <c r="D279" s="241"/>
      <c r="E279" s="242"/>
      <c r="F279" s="242"/>
      <c r="G279" s="242"/>
      <c r="H279" s="242"/>
      <c r="I279" s="243"/>
    </row>
    <row r="280" spans="1:9" ht="12">
      <c r="A280" s="293"/>
      <c r="B280" s="240"/>
      <c r="C280" s="241"/>
      <c r="D280" s="241"/>
      <c r="E280" s="242"/>
      <c r="F280" s="242"/>
      <c r="G280" s="242"/>
      <c r="H280" s="242"/>
      <c r="I280" s="243"/>
    </row>
    <row r="281" spans="1:9" ht="12">
      <c r="A281" s="293"/>
      <c r="B281" s="240"/>
      <c r="C281" s="241"/>
      <c r="D281" s="241"/>
      <c r="E281" s="242"/>
      <c r="F281" s="242"/>
      <c r="G281" s="242"/>
      <c r="H281" s="242"/>
      <c r="I281" s="243"/>
    </row>
    <row r="282" spans="1:9" ht="12">
      <c r="A282" s="293"/>
      <c r="B282" s="240"/>
      <c r="C282" s="241"/>
      <c r="D282" s="241"/>
      <c r="E282" s="242"/>
      <c r="F282" s="242"/>
      <c r="G282" s="242"/>
      <c r="H282" s="242"/>
      <c r="I282" s="243"/>
    </row>
    <row r="283" spans="1:9" ht="12">
      <c r="A283" s="293"/>
      <c r="B283" s="240"/>
      <c r="C283" s="241"/>
      <c r="D283" s="241"/>
      <c r="E283" s="242"/>
      <c r="F283" s="242"/>
      <c r="G283" s="242"/>
      <c r="H283" s="242"/>
      <c r="I283" s="243"/>
    </row>
    <row r="284" spans="1:9" ht="12">
      <c r="A284" s="293"/>
      <c r="B284" s="240"/>
      <c r="C284" s="241"/>
      <c r="D284" s="241"/>
      <c r="E284" s="242"/>
      <c r="F284" s="242"/>
      <c r="G284" s="242"/>
      <c r="H284" s="242"/>
      <c r="I284" s="243"/>
    </row>
    <row r="285" spans="1:9" ht="12">
      <c r="A285" s="293"/>
      <c r="B285" s="240"/>
      <c r="C285" s="241"/>
      <c r="D285" s="241"/>
      <c r="E285" s="242"/>
      <c r="F285" s="242"/>
      <c r="G285" s="242"/>
      <c r="H285" s="242"/>
      <c r="I285" s="243"/>
    </row>
    <row r="286" spans="1:9" ht="12">
      <c r="A286" s="293"/>
      <c r="B286" s="240"/>
      <c r="C286" s="241"/>
      <c r="D286" s="241"/>
      <c r="E286" s="242"/>
      <c r="F286" s="242"/>
      <c r="G286" s="242"/>
      <c r="H286" s="242"/>
      <c r="I286" s="243"/>
    </row>
    <row r="287" spans="1:9" ht="12">
      <c r="A287" s="293"/>
      <c r="B287" s="240"/>
      <c r="C287" s="241"/>
      <c r="D287" s="241"/>
      <c r="E287" s="242"/>
      <c r="F287" s="242"/>
      <c r="G287" s="242"/>
      <c r="H287" s="242"/>
      <c r="I287" s="243"/>
    </row>
    <row r="288" spans="1:9" ht="12">
      <c r="A288" s="293"/>
      <c r="B288" s="240"/>
      <c r="C288" s="241"/>
      <c r="D288" s="241"/>
      <c r="E288" s="242"/>
      <c r="F288" s="242"/>
      <c r="G288" s="242"/>
      <c r="H288" s="242"/>
      <c r="I288" s="243"/>
    </row>
    <row r="289" spans="1:9" ht="12">
      <c r="A289" s="293"/>
      <c r="B289" s="240"/>
      <c r="C289" s="241"/>
      <c r="D289" s="241"/>
      <c r="E289" s="242"/>
      <c r="F289" s="242"/>
      <c r="G289" s="242"/>
      <c r="H289" s="242"/>
      <c r="I289" s="243"/>
    </row>
    <row r="290" spans="1:9" ht="12">
      <c r="A290" s="293"/>
      <c r="B290" s="240"/>
      <c r="C290" s="241"/>
      <c r="D290" s="241"/>
      <c r="E290" s="242"/>
      <c r="F290" s="242"/>
      <c r="G290" s="242"/>
      <c r="H290" s="242"/>
      <c r="I290" s="243"/>
    </row>
    <row r="291" spans="1:9" ht="12">
      <c r="A291" s="293"/>
      <c r="B291" s="240"/>
      <c r="C291" s="241"/>
      <c r="D291" s="241"/>
      <c r="E291" s="242"/>
      <c r="F291" s="242"/>
      <c r="G291" s="242"/>
      <c r="H291" s="242"/>
      <c r="I291" s="243"/>
    </row>
    <row r="292" spans="1:9" ht="12">
      <c r="A292" s="293"/>
      <c r="B292" s="240"/>
      <c r="C292" s="241"/>
      <c r="D292" s="241"/>
      <c r="E292" s="242"/>
      <c r="F292" s="242"/>
      <c r="G292" s="242"/>
      <c r="H292" s="242"/>
      <c r="I292" s="243"/>
    </row>
    <row r="293" spans="1:9" ht="12">
      <c r="A293" s="293"/>
      <c r="B293" s="240"/>
      <c r="C293" s="241"/>
      <c r="D293" s="241"/>
      <c r="E293" s="242"/>
      <c r="F293" s="242"/>
      <c r="G293" s="242"/>
      <c r="H293" s="242"/>
      <c r="I293" s="243"/>
    </row>
    <row r="294" spans="1:9" ht="12">
      <c r="A294" s="293"/>
      <c r="B294" s="240"/>
      <c r="C294" s="241"/>
      <c r="D294" s="241"/>
      <c r="E294" s="242"/>
      <c r="F294" s="242"/>
      <c r="G294" s="242"/>
      <c r="H294" s="242"/>
      <c r="I294" s="243"/>
    </row>
    <row r="295" spans="1:9" ht="12">
      <c r="A295" s="293"/>
      <c r="B295" s="240"/>
      <c r="C295" s="241"/>
      <c r="D295" s="241"/>
      <c r="E295" s="242"/>
      <c r="F295" s="242"/>
      <c r="G295" s="242"/>
      <c r="H295" s="242"/>
      <c r="I295" s="243"/>
    </row>
    <row r="296" spans="1:9" ht="12">
      <c r="A296" s="293"/>
      <c r="B296" s="240"/>
      <c r="C296" s="241"/>
      <c r="D296" s="241"/>
      <c r="E296" s="242"/>
      <c r="F296" s="242"/>
      <c r="G296" s="242"/>
      <c r="H296" s="242"/>
      <c r="I296" s="243"/>
    </row>
    <row r="297" spans="1:9" ht="12">
      <c r="A297" s="293"/>
      <c r="B297" s="240"/>
      <c r="C297" s="241"/>
      <c r="D297" s="241"/>
      <c r="E297" s="242"/>
      <c r="F297" s="242"/>
      <c r="G297" s="242"/>
      <c r="H297" s="242"/>
      <c r="I297" s="243"/>
    </row>
    <row r="298" spans="1:9" ht="12">
      <c r="A298" s="293"/>
      <c r="B298" s="240"/>
      <c r="C298" s="241"/>
      <c r="D298" s="241"/>
      <c r="E298" s="242"/>
      <c r="F298" s="242"/>
      <c r="G298" s="242"/>
      <c r="H298" s="242"/>
      <c r="I298" s="243"/>
    </row>
    <row r="299" spans="1:9" ht="12">
      <c r="A299" s="293"/>
      <c r="B299" s="240"/>
      <c r="C299" s="241"/>
      <c r="D299" s="241"/>
      <c r="E299" s="242"/>
      <c r="F299" s="242"/>
      <c r="G299" s="242"/>
      <c r="H299" s="242"/>
      <c r="I299" s="243"/>
    </row>
    <row r="300" spans="1:9" ht="12">
      <c r="A300" s="293"/>
      <c r="B300" s="240"/>
      <c r="C300" s="241"/>
      <c r="D300" s="241"/>
      <c r="E300" s="242"/>
      <c r="F300" s="242"/>
      <c r="G300" s="242"/>
      <c r="H300" s="242"/>
      <c r="I300" s="243"/>
    </row>
    <row r="301" spans="1:9" ht="12">
      <c r="A301" s="293"/>
      <c r="B301" s="240"/>
      <c r="C301" s="241"/>
      <c r="D301" s="241"/>
      <c r="E301" s="242"/>
      <c r="F301" s="242"/>
      <c r="G301" s="242"/>
      <c r="H301" s="242"/>
      <c r="I301" s="243"/>
    </row>
    <row r="302" spans="1:9" ht="12">
      <c r="A302" s="293"/>
      <c r="B302" s="240"/>
      <c r="C302" s="241"/>
      <c r="D302" s="241"/>
      <c r="E302" s="242"/>
      <c r="F302" s="242"/>
      <c r="G302" s="242"/>
      <c r="H302" s="242"/>
      <c r="I302" s="243"/>
    </row>
    <row r="303" spans="1:9" ht="12">
      <c r="A303" s="293"/>
      <c r="B303" s="240"/>
      <c r="C303" s="241"/>
      <c r="D303" s="241"/>
      <c r="E303" s="242"/>
      <c r="F303" s="242"/>
      <c r="G303" s="242"/>
      <c r="H303" s="242"/>
      <c r="I303" s="243"/>
    </row>
    <row r="304" spans="1:9" ht="12">
      <c r="A304" s="293"/>
      <c r="B304" s="240"/>
      <c r="C304" s="241"/>
      <c r="D304" s="241"/>
      <c r="E304" s="242"/>
      <c r="F304" s="242"/>
      <c r="G304" s="242"/>
      <c r="H304" s="242"/>
      <c r="I304" s="243"/>
    </row>
    <row r="305" spans="1:9" ht="12">
      <c r="A305" s="293"/>
      <c r="B305" s="240"/>
      <c r="C305" s="241"/>
      <c r="D305" s="241"/>
      <c r="E305" s="242"/>
      <c r="F305" s="242"/>
      <c r="G305" s="242"/>
      <c r="H305" s="242"/>
      <c r="I305" s="243"/>
    </row>
    <row r="306" spans="1:9" ht="12">
      <c r="A306" s="293"/>
      <c r="B306" s="240"/>
      <c r="C306" s="241"/>
      <c r="D306" s="241"/>
      <c r="E306" s="242"/>
      <c r="F306" s="242"/>
      <c r="G306" s="242"/>
      <c r="H306" s="242"/>
      <c r="I306" s="243"/>
    </row>
    <row r="307" spans="1:9" ht="12">
      <c r="A307" s="293"/>
      <c r="B307" s="240"/>
      <c r="C307" s="241"/>
      <c r="D307" s="241"/>
      <c r="E307" s="242"/>
      <c r="F307" s="242"/>
      <c r="G307" s="242"/>
      <c r="H307" s="242"/>
      <c r="I307" s="243"/>
    </row>
    <row r="308" spans="1:9" ht="12">
      <c r="A308" s="293"/>
      <c r="B308" s="240"/>
      <c r="C308" s="241"/>
      <c r="D308" s="241"/>
      <c r="E308" s="242"/>
      <c r="F308" s="242"/>
      <c r="G308" s="242"/>
      <c r="H308" s="242"/>
      <c r="I308" s="243"/>
    </row>
    <row r="309" spans="1:9" ht="12">
      <c r="A309" s="293"/>
      <c r="B309" s="240"/>
      <c r="C309" s="241"/>
      <c r="D309" s="241"/>
      <c r="E309" s="242"/>
      <c r="F309" s="242"/>
      <c r="G309" s="242"/>
      <c r="H309" s="242"/>
      <c r="I309" s="243"/>
    </row>
    <row r="310" spans="1:9" ht="12">
      <c r="A310" s="293"/>
      <c r="B310" s="240"/>
      <c r="C310" s="241"/>
      <c r="D310" s="241"/>
      <c r="E310" s="242"/>
      <c r="F310" s="242"/>
      <c r="G310" s="242"/>
      <c r="H310" s="242"/>
      <c r="I310" s="243"/>
    </row>
    <row r="311" spans="1:9" ht="12">
      <c r="A311" s="293"/>
      <c r="B311" s="240"/>
      <c r="C311" s="241"/>
      <c r="D311" s="241"/>
      <c r="E311" s="242"/>
      <c r="F311" s="242"/>
      <c r="G311" s="242"/>
      <c r="H311" s="242"/>
      <c r="I311" s="243"/>
    </row>
    <row r="312" spans="1:9" ht="12">
      <c r="A312" s="293"/>
      <c r="B312" s="240"/>
      <c r="C312" s="241"/>
      <c r="D312" s="241"/>
      <c r="E312" s="242"/>
      <c r="F312" s="242"/>
      <c r="G312" s="242"/>
      <c r="H312" s="242"/>
      <c r="I312" s="243"/>
    </row>
    <row r="313" spans="1:9" ht="12">
      <c r="A313" s="293"/>
      <c r="B313" s="240"/>
      <c r="C313" s="241"/>
      <c r="D313" s="241"/>
      <c r="E313" s="242"/>
      <c r="F313" s="242"/>
      <c r="G313" s="242"/>
      <c r="H313" s="242"/>
      <c r="I313" s="243"/>
    </row>
    <row r="314" spans="1:9" ht="12">
      <c r="A314" s="293"/>
      <c r="B314" s="240"/>
      <c r="C314" s="241"/>
      <c r="D314" s="241"/>
      <c r="E314" s="242"/>
      <c r="F314" s="242"/>
      <c r="G314" s="242"/>
      <c r="H314" s="242"/>
      <c r="I314" s="243"/>
    </row>
    <row r="315" spans="1:9" ht="12">
      <c r="A315" s="293"/>
      <c r="B315" s="240"/>
      <c r="C315" s="241"/>
      <c r="D315" s="241"/>
      <c r="E315" s="242"/>
      <c r="F315" s="242"/>
      <c r="G315" s="242"/>
      <c r="H315" s="242"/>
      <c r="I315" s="243"/>
    </row>
    <row r="316" spans="1:9" ht="12">
      <c r="A316" s="293"/>
      <c r="B316" s="240"/>
      <c r="C316" s="241"/>
      <c r="D316" s="241"/>
      <c r="E316" s="242"/>
      <c r="F316" s="242"/>
      <c r="G316" s="242"/>
      <c r="H316" s="242"/>
      <c r="I316" s="243"/>
    </row>
    <row r="317" spans="1:9" ht="12">
      <c r="A317" s="293"/>
      <c r="B317" s="240"/>
      <c r="C317" s="241"/>
      <c r="D317" s="241"/>
      <c r="E317" s="242"/>
      <c r="F317" s="242"/>
      <c r="G317" s="242"/>
      <c r="H317" s="242"/>
      <c r="I317" s="243"/>
    </row>
    <row r="318" spans="1:9" ht="12">
      <c r="A318" s="293"/>
      <c r="B318" s="240"/>
      <c r="C318" s="241"/>
      <c r="D318" s="241"/>
      <c r="E318" s="242"/>
      <c r="F318" s="242"/>
      <c r="G318" s="242"/>
      <c r="H318" s="242"/>
      <c r="I318" s="243"/>
    </row>
    <row r="319" spans="1:9" ht="12">
      <c r="A319" s="293"/>
      <c r="B319" s="240"/>
      <c r="C319" s="241"/>
      <c r="D319" s="241"/>
      <c r="E319" s="242"/>
      <c r="F319" s="242"/>
      <c r="G319" s="242"/>
      <c r="H319" s="242"/>
      <c r="I319" s="243"/>
    </row>
    <row r="320" spans="1:9" ht="12">
      <c r="A320" s="293"/>
      <c r="B320" s="240"/>
      <c r="C320" s="241"/>
      <c r="D320" s="241"/>
      <c r="E320" s="242"/>
      <c r="F320" s="242"/>
      <c r="G320" s="242"/>
      <c r="H320" s="242"/>
      <c r="I320" s="243"/>
    </row>
    <row r="321" spans="1:9" ht="12">
      <c r="A321" s="293"/>
      <c r="B321" s="240"/>
      <c r="C321" s="241"/>
      <c r="D321" s="241"/>
      <c r="E321" s="242"/>
      <c r="F321" s="242"/>
      <c r="G321" s="242"/>
      <c r="H321" s="242"/>
      <c r="I321" s="243"/>
    </row>
    <row r="322" spans="1:9" ht="12">
      <c r="A322" s="293"/>
      <c r="B322" s="240"/>
      <c r="C322" s="241"/>
      <c r="D322" s="241"/>
      <c r="E322" s="242"/>
      <c r="F322" s="242"/>
      <c r="G322" s="242"/>
      <c r="H322" s="242"/>
      <c r="I322" s="243"/>
    </row>
    <row r="323" spans="1:9" ht="12">
      <c r="A323" s="293"/>
      <c r="B323" s="240"/>
      <c r="C323" s="241"/>
      <c r="D323" s="241"/>
      <c r="E323" s="242"/>
      <c r="F323" s="242"/>
      <c r="G323" s="242"/>
      <c r="H323" s="242"/>
      <c r="I323" s="243"/>
    </row>
    <row r="324" spans="1:9" ht="12">
      <c r="A324" s="293"/>
      <c r="B324" s="240"/>
      <c r="C324" s="241"/>
      <c r="D324" s="241"/>
      <c r="E324" s="242"/>
      <c r="F324" s="242"/>
      <c r="G324" s="242"/>
      <c r="H324" s="242"/>
      <c r="I324" s="243"/>
    </row>
    <row r="325" spans="1:9" ht="12">
      <c r="A325" s="293"/>
      <c r="B325" s="240"/>
      <c r="C325" s="241"/>
      <c r="D325" s="241"/>
      <c r="E325" s="242"/>
      <c r="F325" s="242"/>
      <c r="G325" s="242"/>
      <c r="H325" s="242"/>
      <c r="I325" s="243"/>
    </row>
    <row r="326" spans="1:9" ht="12">
      <c r="A326" s="293"/>
      <c r="B326" s="240"/>
      <c r="C326" s="241"/>
      <c r="D326" s="241"/>
      <c r="E326" s="242"/>
      <c r="F326" s="242"/>
      <c r="G326" s="242"/>
      <c r="H326" s="242"/>
      <c r="I326" s="243"/>
    </row>
    <row r="327" spans="1:9" ht="12">
      <c r="A327" s="293"/>
      <c r="B327" s="240"/>
      <c r="C327" s="241"/>
      <c r="D327" s="241"/>
      <c r="E327" s="242"/>
      <c r="F327" s="242"/>
      <c r="G327" s="242"/>
      <c r="H327" s="242"/>
      <c r="I327" s="243"/>
    </row>
    <row r="328" spans="1:9" ht="12">
      <c r="A328" s="293"/>
      <c r="B328" s="240"/>
      <c r="C328" s="241"/>
      <c r="D328" s="241"/>
      <c r="E328" s="242"/>
      <c r="F328" s="242"/>
      <c r="G328" s="242"/>
      <c r="H328" s="242"/>
      <c r="I328" s="243"/>
    </row>
    <row r="329" spans="1:9" ht="12">
      <c r="A329" s="293"/>
      <c r="B329" s="240"/>
      <c r="C329" s="241"/>
      <c r="D329" s="241"/>
      <c r="E329" s="242"/>
      <c r="F329" s="242"/>
      <c r="G329" s="242"/>
      <c r="H329" s="242"/>
      <c r="I329" s="243"/>
    </row>
    <row r="330" spans="1:9" ht="12">
      <c r="A330" s="293"/>
      <c r="B330" s="240"/>
      <c r="C330" s="241"/>
      <c r="D330" s="241"/>
      <c r="E330" s="242"/>
      <c r="F330" s="242"/>
      <c r="G330" s="242"/>
      <c r="H330" s="242"/>
      <c r="I330" s="243"/>
    </row>
    <row r="331" spans="1:9" ht="12">
      <c r="A331" s="293"/>
      <c r="B331" s="240"/>
      <c r="C331" s="241"/>
      <c r="D331" s="241"/>
      <c r="E331" s="242"/>
      <c r="F331" s="242"/>
      <c r="G331" s="242"/>
      <c r="H331" s="242"/>
      <c r="I331" s="243"/>
    </row>
    <row r="332" ht="12">
      <c r="A332" s="293"/>
    </row>
    <row r="333" ht="12">
      <c r="A333" s="293"/>
    </row>
    <row r="334" ht="12">
      <c r="A334" s="293"/>
    </row>
    <row r="335" ht="12">
      <c r="A335" s="293"/>
    </row>
    <row r="336" ht="12">
      <c r="A336" s="293"/>
    </row>
    <row r="337" ht="12">
      <c r="A337" s="293"/>
    </row>
    <row r="338" ht="12">
      <c r="A338" s="293"/>
    </row>
    <row r="339" ht="12">
      <c r="A339" s="293"/>
    </row>
    <row r="340" ht="12">
      <c r="A340" s="293"/>
    </row>
    <row r="341" ht="12">
      <c r="A341" s="293"/>
    </row>
    <row r="342" ht="12">
      <c r="A342" s="293"/>
    </row>
    <row r="343" ht="12">
      <c r="A343" s="293"/>
    </row>
    <row r="344" ht="12">
      <c r="A344" s="293"/>
    </row>
    <row r="345" ht="12">
      <c r="A345" s="293"/>
    </row>
    <row r="346" ht="12">
      <c r="A346" s="293"/>
    </row>
    <row r="347" ht="12">
      <c r="A347" s="293"/>
    </row>
    <row r="348" ht="12">
      <c r="A348" s="293"/>
    </row>
    <row r="349" ht="12">
      <c r="A349" s="293"/>
    </row>
    <row r="350" ht="12">
      <c r="A350" s="293"/>
    </row>
    <row r="351" ht="12">
      <c r="A351" s="293"/>
    </row>
    <row r="352" ht="12">
      <c r="A352" s="293"/>
    </row>
    <row r="353" ht="12">
      <c r="A353" s="293"/>
    </row>
    <row r="354" ht="12">
      <c r="A354" s="293"/>
    </row>
    <row r="355" ht="12">
      <c r="A355" s="293"/>
    </row>
    <row r="356" ht="12">
      <c r="A356" s="293"/>
    </row>
    <row r="357" ht="12">
      <c r="A357" s="293"/>
    </row>
    <row r="358" ht="12">
      <c r="A358" s="293"/>
    </row>
    <row r="359" ht="12">
      <c r="A359" s="293"/>
    </row>
    <row r="360" ht="12">
      <c r="A360" s="293"/>
    </row>
    <row r="361" ht="12">
      <c r="A361" s="293"/>
    </row>
    <row r="362" ht="12">
      <c r="A362" s="293"/>
    </row>
    <row r="363" ht="12">
      <c r="A363" s="293"/>
    </row>
    <row r="364" ht="12">
      <c r="A364" s="293"/>
    </row>
    <row r="365" ht="12">
      <c r="A365" s="293"/>
    </row>
    <row r="366" ht="12">
      <c r="A366" s="293"/>
    </row>
    <row r="367" ht="12">
      <c r="A367" s="293"/>
    </row>
    <row r="368" ht="12">
      <c r="A368" s="293"/>
    </row>
    <row r="369" ht="12">
      <c r="A369" s="293"/>
    </row>
    <row r="370" ht="12">
      <c r="A370" s="293"/>
    </row>
    <row r="371" ht="12">
      <c r="A371" s="293"/>
    </row>
    <row r="372" ht="12">
      <c r="A372" s="293"/>
    </row>
    <row r="373" ht="12">
      <c r="A373" s="293"/>
    </row>
    <row r="374" ht="12">
      <c r="A374" s="293"/>
    </row>
    <row r="375" ht="12">
      <c r="A375" s="293"/>
    </row>
    <row r="376" ht="12">
      <c r="A376" s="293"/>
    </row>
    <row r="377" ht="12">
      <c r="A377" s="293"/>
    </row>
    <row r="378" ht="12">
      <c r="A378" s="293"/>
    </row>
    <row r="379" ht="12">
      <c r="A379" s="293"/>
    </row>
    <row r="380" ht="12">
      <c r="A380" s="293"/>
    </row>
    <row r="381" ht="12">
      <c r="A381" s="293"/>
    </row>
    <row r="382" ht="12">
      <c r="A382" s="293"/>
    </row>
    <row r="383" ht="12">
      <c r="A383" s="293"/>
    </row>
    <row r="384" ht="12">
      <c r="A384" s="293"/>
    </row>
    <row r="385" ht="12">
      <c r="A385" s="293"/>
    </row>
    <row r="386" ht="12">
      <c r="A386" s="293"/>
    </row>
    <row r="387" ht="12">
      <c r="A387" s="293"/>
    </row>
    <row r="388" ht="12">
      <c r="A388" s="293"/>
    </row>
    <row r="389" ht="12">
      <c r="A389" s="293"/>
    </row>
    <row r="390" ht="12">
      <c r="A390" s="293"/>
    </row>
    <row r="391" ht="12">
      <c r="A391" s="293"/>
    </row>
    <row r="392" ht="12">
      <c r="A392" s="293"/>
    </row>
    <row r="393" ht="12">
      <c r="A393" s="293"/>
    </row>
    <row r="394" ht="12">
      <c r="A394" s="293"/>
    </row>
    <row r="395" ht="12">
      <c r="A395" s="293"/>
    </row>
    <row r="396" ht="12">
      <c r="A396" s="293"/>
    </row>
    <row r="397" ht="12">
      <c r="A397" s="293"/>
    </row>
    <row r="398" ht="12">
      <c r="A398" s="293"/>
    </row>
    <row r="399" ht="12">
      <c r="A399" s="293"/>
    </row>
    <row r="400" ht="12">
      <c r="A400" s="293"/>
    </row>
    <row r="401" ht="12">
      <c r="A401" s="293"/>
    </row>
    <row r="402" ht="12">
      <c r="A402" s="293"/>
    </row>
    <row r="403" ht="12">
      <c r="A403" s="293"/>
    </row>
    <row r="404" ht="12">
      <c r="A404" s="293"/>
    </row>
    <row r="405" ht="12">
      <c r="A405" s="293"/>
    </row>
    <row r="406" ht="12">
      <c r="A406" s="293"/>
    </row>
    <row r="407" ht="12">
      <c r="A407" s="293"/>
    </row>
    <row r="408" ht="12">
      <c r="A408" s="293"/>
    </row>
    <row r="409" ht="12">
      <c r="A409" s="293"/>
    </row>
    <row r="410" ht="12">
      <c r="A410" s="293"/>
    </row>
    <row r="411" ht="12">
      <c r="A411" s="293"/>
    </row>
    <row r="412" ht="12">
      <c r="A412" s="293"/>
    </row>
    <row r="413" ht="12">
      <c r="A413" s="293"/>
    </row>
    <row r="414" ht="12">
      <c r="A414" s="293"/>
    </row>
    <row r="415" ht="12">
      <c r="A415" s="293"/>
    </row>
    <row r="416" ht="12">
      <c r="A416" s="293"/>
    </row>
    <row r="417" ht="12">
      <c r="A417" s="293"/>
    </row>
    <row r="418" ht="12">
      <c r="A418" s="293"/>
    </row>
    <row r="419" ht="12">
      <c r="A419" s="293"/>
    </row>
    <row r="420" ht="12">
      <c r="A420" s="293"/>
    </row>
    <row r="421" ht="12">
      <c r="A421" s="293"/>
    </row>
    <row r="422" ht="12">
      <c r="A422" s="293"/>
    </row>
    <row r="423" ht="12">
      <c r="A423" s="293"/>
    </row>
    <row r="424" ht="12">
      <c r="A424" s="293"/>
    </row>
    <row r="425" ht="12">
      <c r="A425" s="293"/>
    </row>
    <row r="426" ht="12">
      <c r="A426" s="293"/>
    </row>
    <row r="427" ht="12">
      <c r="A427" s="293"/>
    </row>
    <row r="428" ht="12">
      <c r="A428" s="293"/>
    </row>
    <row r="429" ht="12">
      <c r="A429" s="293"/>
    </row>
    <row r="430" ht="12">
      <c r="A430" s="293"/>
    </row>
    <row r="431" ht="12">
      <c r="A431" s="293"/>
    </row>
    <row r="432" ht="12">
      <c r="A432" s="293"/>
    </row>
    <row r="433" ht="12">
      <c r="A433" s="293"/>
    </row>
    <row r="434" ht="12">
      <c r="A434" s="293"/>
    </row>
    <row r="435" ht="12">
      <c r="A435" s="293"/>
    </row>
    <row r="436" ht="12">
      <c r="A436" s="293"/>
    </row>
    <row r="437" ht="12">
      <c r="A437" s="293"/>
    </row>
    <row r="438" ht="12">
      <c r="A438" s="293"/>
    </row>
    <row r="439" ht="12">
      <c r="A439" s="293"/>
    </row>
    <row r="440" ht="12">
      <c r="A440" s="293"/>
    </row>
    <row r="441" ht="12">
      <c r="A441" s="293"/>
    </row>
    <row r="442" ht="12">
      <c r="A442" s="293"/>
    </row>
    <row r="443" ht="12">
      <c r="A443" s="293"/>
    </row>
    <row r="444" ht="12">
      <c r="A444" s="293"/>
    </row>
    <row r="445" ht="12">
      <c r="A445" s="293"/>
    </row>
    <row r="446" ht="12">
      <c r="A446" s="293"/>
    </row>
    <row r="447" ht="12">
      <c r="A447" s="293"/>
    </row>
    <row r="448" ht="12">
      <c r="A448" s="293"/>
    </row>
    <row r="449" ht="12">
      <c r="A449" s="293"/>
    </row>
    <row r="450" ht="12">
      <c r="A450" s="293"/>
    </row>
    <row r="451" ht="12">
      <c r="A451" s="293"/>
    </row>
    <row r="452" ht="12">
      <c r="A452" s="293"/>
    </row>
    <row r="453" ht="12">
      <c r="A453" s="293"/>
    </row>
    <row r="454" ht="12">
      <c r="A454" s="293"/>
    </row>
    <row r="455" ht="12">
      <c r="A455" s="293"/>
    </row>
    <row r="456" ht="12">
      <c r="A456" s="293"/>
    </row>
    <row r="457" ht="12">
      <c r="A457" s="293"/>
    </row>
    <row r="458" ht="12">
      <c r="A458" s="293"/>
    </row>
    <row r="459" ht="12">
      <c r="A459" s="293"/>
    </row>
    <row r="460" ht="12">
      <c r="A460" s="293"/>
    </row>
    <row r="461" ht="12">
      <c r="A461" s="293"/>
    </row>
    <row r="462" ht="12">
      <c r="A462" s="293"/>
    </row>
    <row r="463" ht="12">
      <c r="A463" s="293"/>
    </row>
    <row r="464" ht="12">
      <c r="A464" s="293"/>
    </row>
    <row r="465" ht="12">
      <c r="A465" s="293"/>
    </row>
    <row r="466" ht="12">
      <c r="A466" s="293"/>
    </row>
    <row r="467" ht="12">
      <c r="A467" s="293"/>
    </row>
    <row r="468" ht="12">
      <c r="A468" s="293"/>
    </row>
    <row r="469" ht="12">
      <c r="A469" s="293"/>
    </row>
    <row r="470" ht="12">
      <c r="A470" s="293"/>
    </row>
    <row r="471" ht="12">
      <c r="A471" s="293"/>
    </row>
    <row r="472" ht="12">
      <c r="A472" s="293"/>
    </row>
    <row r="473" ht="12">
      <c r="A473" s="293"/>
    </row>
    <row r="474" ht="12">
      <c r="A474" s="293"/>
    </row>
    <row r="475" ht="12">
      <c r="A475" s="293"/>
    </row>
    <row r="476" ht="12">
      <c r="A476" s="293"/>
    </row>
    <row r="477" ht="12">
      <c r="A477" s="293"/>
    </row>
    <row r="478" ht="12">
      <c r="A478" s="293"/>
    </row>
    <row r="479" ht="12">
      <c r="A479" s="293"/>
    </row>
    <row r="480" ht="12">
      <c r="A480" s="293"/>
    </row>
    <row r="481" ht="12">
      <c r="A481" s="293"/>
    </row>
    <row r="482" ht="12">
      <c r="A482" s="293"/>
    </row>
    <row r="483" ht="12">
      <c r="A483" s="293"/>
    </row>
    <row r="484" ht="12">
      <c r="A484" s="293"/>
    </row>
    <row r="485" ht="12">
      <c r="A485" s="293"/>
    </row>
    <row r="486" ht="12">
      <c r="A486" s="293"/>
    </row>
    <row r="487" ht="12">
      <c r="A487" s="293"/>
    </row>
    <row r="488" ht="12">
      <c r="A488" s="293"/>
    </row>
    <row r="489" ht="12">
      <c r="A489" s="293"/>
    </row>
    <row r="490" ht="12">
      <c r="A490" s="293"/>
    </row>
    <row r="491" ht="12">
      <c r="A491" s="293"/>
    </row>
    <row r="492" ht="12">
      <c r="A492" s="293"/>
    </row>
    <row r="493" ht="12">
      <c r="A493" s="293"/>
    </row>
    <row r="494" ht="12">
      <c r="A494" s="293"/>
    </row>
    <row r="495" ht="12">
      <c r="A495" s="293"/>
    </row>
    <row r="496" ht="12">
      <c r="A496" s="293"/>
    </row>
    <row r="497" ht="12">
      <c r="A497" s="293"/>
    </row>
    <row r="498" ht="12">
      <c r="A498" s="293"/>
    </row>
    <row r="499" ht="12">
      <c r="A499" s="293"/>
    </row>
    <row r="500" ht="12">
      <c r="A500" s="293"/>
    </row>
    <row r="501" ht="12">
      <c r="A501" s="293"/>
    </row>
    <row r="502" ht="12">
      <c r="A502" s="293"/>
    </row>
    <row r="503" ht="12">
      <c r="A503" s="293"/>
    </row>
    <row r="504" ht="12">
      <c r="A504" s="293"/>
    </row>
    <row r="505" ht="12">
      <c r="A505" s="293"/>
    </row>
    <row r="506" ht="12">
      <c r="A506" s="293"/>
    </row>
    <row r="507" ht="12">
      <c r="A507" s="293"/>
    </row>
    <row r="508" ht="12">
      <c r="A508" s="293"/>
    </row>
    <row r="509" ht="12">
      <c r="A509" s="293"/>
    </row>
    <row r="510" ht="12">
      <c r="A510" s="293"/>
    </row>
    <row r="511" ht="12">
      <c r="A511" s="293"/>
    </row>
    <row r="512" ht="12">
      <c r="A512" s="293"/>
    </row>
    <row r="513" ht="12">
      <c r="A513" s="293"/>
    </row>
    <row r="514" ht="12">
      <c r="A514" s="293"/>
    </row>
    <row r="515" ht="12">
      <c r="A515" s="293"/>
    </row>
    <row r="516" ht="12">
      <c r="A516" s="293"/>
    </row>
    <row r="517" ht="12">
      <c r="A517" s="293"/>
    </row>
    <row r="518" ht="12">
      <c r="A518" s="293"/>
    </row>
    <row r="519" ht="12">
      <c r="A519" s="293"/>
    </row>
    <row r="520" ht="12">
      <c r="A520" s="293"/>
    </row>
    <row r="521" ht="12">
      <c r="A521" s="293"/>
    </row>
    <row r="522" ht="12">
      <c r="A522" s="293"/>
    </row>
    <row r="523" ht="12">
      <c r="A523" s="293"/>
    </row>
    <row r="524" ht="12">
      <c r="A524" s="293"/>
    </row>
    <row r="525" ht="12">
      <c r="A525" s="293"/>
    </row>
    <row r="526" ht="12">
      <c r="A526" s="293"/>
    </row>
    <row r="527" ht="12">
      <c r="A527" s="293"/>
    </row>
    <row r="528" ht="12">
      <c r="A528" s="293"/>
    </row>
    <row r="529" ht="12">
      <c r="A529" s="293"/>
    </row>
    <row r="530" ht="12">
      <c r="A530" s="293"/>
    </row>
    <row r="531" ht="12">
      <c r="A531" s="293"/>
    </row>
    <row r="532" ht="12">
      <c r="A532" s="293"/>
    </row>
    <row r="533" ht="12">
      <c r="A533" s="293"/>
    </row>
    <row r="534" ht="12">
      <c r="A534" s="293"/>
    </row>
    <row r="535" ht="12">
      <c r="A535" s="293"/>
    </row>
    <row r="536" ht="12">
      <c r="A536" s="293"/>
    </row>
    <row r="537" ht="12">
      <c r="A537" s="293"/>
    </row>
    <row r="538" ht="12">
      <c r="A538" s="293"/>
    </row>
    <row r="539" ht="12">
      <c r="A539" s="293"/>
    </row>
    <row r="540" ht="12">
      <c r="A540" s="293"/>
    </row>
    <row r="541" ht="12">
      <c r="A541" s="293"/>
    </row>
    <row r="542" ht="12">
      <c r="A542" s="293"/>
    </row>
    <row r="543" ht="12">
      <c r="A543" s="293"/>
    </row>
    <row r="544" ht="12">
      <c r="A544" s="293"/>
    </row>
    <row r="545" ht="12">
      <c r="A545" s="293"/>
    </row>
    <row r="546" ht="12">
      <c r="A546" s="293"/>
    </row>
    <row r="547" ht="12">
      <c r="A547" s="293"/>
    </row>
    <row r="548" ht="12">
      <c r="A548" s="293"/>
    </row>
    <row r="549" ht="12">
      <c r="A549" s="293"/>
    </row>
    <row r="550" ht="12">
      <c r="A550" s="293"/>
    </row>
    <row r="551" ht="12">
      <c r="A551" s="293"/>
    </row>
    <row r="552" ht="12">
      <c r="A552" s="293"/>
    </row>
    <row r="553" ht="12">
      <c r="A553" s="293"/>
    </row>
    <row r="554" ht="12">
      <c r="A554" s="293"/>
    </row>
    <row r="555" ht="12">
      <c r="A555" s="293"/>
    </row>
    <row r="556" ht="12">
      <c r="A556" s="293"/>
    </row>
    <row r="557" ht="12">
      <c r="A557" s="293"/>
    </row>
    <row r="558" ht="12">
      <c r="A558" s="293"/>
    </row>
    <row r="559" ht="12">
      <c r="A559" s="293"/>
    </row>
    <row r="560" ht="12">
      <c r="A560" s="293"/>
    </row>
    <row r="561" ht="12">
      <c r="A561" s="293"/>
    </row>
    <row r="562" ht="12">
      <c r="A562" s="293"/>
    </row>
    <row r="563" ht="12">
      <c r="A563" s="293"/>
    </row>
    <row r="564" ht="12">
      <c r="A564" s="293"/>
    </row>
    <row r="565" ht="12">
      <c r="A565" s="293"/>
    </row>
    <row r="566" ht="12">
      <c r="A566" s="293"/>
    </row>
    <row r="567" ht="12">
      <c r="A567" s="293"/>
    </row>
    <row r="568" ht="12">
      <c r="A568" s="293"/>
    </row>
    <row r="569" ht="12">
      <c r="A569" s="293"/>
    </row>
    <row r="570" ht="12">
      <c r="A570" s="293"/>
    </row>
    <row r="571" ht="12">
      <c r="A571" s="293"/>
    </row>
    <row r="572" ht="12">
      <c r="A572" s="293"/>
    </row>
    <row r="573" ht="12">
      <c r="A573" s="293"/>
    </row>
    <row r="574" ht="12">
      <c r="A574" s="293"/>
    </row>
    <row r="575" ht="12">
      <c r="A575" s="293"/>
    </row>
    <row r="576" ht="12">
      <c r="A576" s="293"/>
    </row>
    <row r="577" ht="12">
      <c r="A577" s="293"/>
    </row>
    <row r="578" ht="12">
      <c r="A578" s="293"/>
    </row>
    <row r="579" ht="12">
      <c r="A579" s="293"/>
    </row>
    <row r="580" ht="12">
      <c r="A580" s="293"/>
    </row>
    <row r="581" ht="12">
      <c r="A581" s="293"/>
    </row>
    <row r="582" ht="12">
      <c r="A582" s="293"/>
    </row>
    <row r="583" ht="12">
      <c r="A583" s="293"/>
    </row>
    <row r="584" ht="12">
      <c r="A584" s="293"/>
    </row>
    <row r="585" ht="12">
      <c r="A585" s="293"/>
    </row>
    <row r="586" ht="12">
      <c r="A586" s="293"/>
    </row>
    <row r="587" ht="12">
      <c r="A587" s="293"/>
    </row>
    <row r="588" ht="12">
      <c r="A588" s="293"/>
    </row>
    <row r="589" ht="12">
      <c r="A589" s="293"/>
    </row>
    <row r="590" ht="12">
      <c r="A590" s="293"/>
    </row>
    <row r="591" ht="12">
      <c r="A591" s="293"/>
    </row>
    <row r="592" ht="12">
      <c r="A592" s="293"/>
    </row>
    <row r="593" ht="12">
      <c r="A593" s="293"/>
    </row>
    <row r="594" ht="12">
      <c r="A594" s="293"/>
    </row>
    <row r="595" ht="12">
      <c r="A595" s="293"/>
    </row>
    <row r="596" ht="12">
      <c r="A596" s="293"/>
    </row>
    <row r="597" ht="12">
      <c r="A597" s="293"/>
    </row>
    <row r="598" ht="12">
      <c r="A598" s="293"/>
    </row>
    <row r="599" ht="12">
      <c r="A599" s="293"/>
    </row>
    <row r="600" ht="12">
      <c r="A600" s="293"/>
    </row>
    <row r="601" ht="12">
      <c r="A601" s="293"/>
    </row>
    <row r="602" ht="12">
      <c r="A602" s="293"/>
    </row>
    <row r="603" ht="12">
      <c r="A603" s="293"/>
    </row>
    <row r="604" ht="12">
      <c r="A604" s="293"/>
    </row>
    <row r="605" ht="12">
      <c r="A605" s="293"/>
    </row>
    <row r="606" ht="12">
      <c r="A606" s="293"/>
    </row>
    <row r="607" ht="12">
      <c r="A607" s="293"/>
    </row>
    <row r="608" ht="12">
      <c r="A608" s="293"/>
    </row>
    <row r="609" ht="12">
      <c r="A609" s="293"/>
    </row>
    <row r="610" ht="12">
      <c r="A610" s="293"/>
    </row>
    <row r="611" ht="12">
      <c r="A611" s="293"/>
    </row>
    <row r="612" ht="12">
      <c r="A612" s="293"/>
    </row>
    <row r="613" ht="12">
      <c r="A613" s="293"/>
    </row>
    <row r="614" ht="12">
      <c r="A614" s="293"/>
    </row>
    <row r="615" ht="12">
      <c r="A615" s="293"/>
    </row>
    <row r="616" ht="12">
      <c r="A616" s="293"/>
    </row>
    <row r="617" ht="12">
      <c r="A617" s="293"/>
    </row>
    <row r="618" ht="12">
      <c r="A618" s="293"/>
    </row>
    <row r="619" ht="12">
      <c r="A619" s="293"/>
    </row>
    <row r="620" ht="12">
      <c r="A620" s="293"/>
    </row>
    <row r="621" ht="12">
      <c r="A621" s="293"/>
    </row>
    <row r="622" ht="12">
      <c r="A622" s="293"/>
    </row>
    <row r="623" ht="12">
      <c r="A623" s="293"/>
    </row>
    <row r="624" ht="12">
      <c r="A624" s="293"/>
    </row>
    <row r="625" ht="12">
      <c r="A625" s="293"/>
    </row>
    <row r="626" ht="12">
      <c r="A626" s="293"/>
    </row>
    <row r="627" ht="12">
      <c r="A627" s="293"/>
    </row>
    <row r="628" ht="12">
      <c r="A628" s="293"/>
    </row>
    <row r="629" ht="12">
      <c r="A629" s="293"/>
    </row>
    <row r="630" ht="12">
      <c r="A630" s="293"/>
    </row>
    <row r="631" ht="12">
      <c r="A631" s="293"/>
    </row>
    <row r="632" ht="12">
      <c r="A632" s="293"/>
    </row>
    <row r="633" ht="12">
      <c r="A633" s="293"/>
    </row>
    <row r="634" ht="12">
      <c r="A634" s="293"/>
    </row>
    <row r="635" ht="12">
      <c r="A635" s="293"/>
    </row>
    <row r="636" ht="12">
      <c r="A636" s="293"/>
    </row>
    <row r="637" ht="12">
      <c r="A637" s="293"/>
    </row>
    <row r="638" ht="12">
      <c r="A638" s="293"/>
    </row>
    <row r="639" ht="12">
      <c r="A639" s="293"/>
    </row>
    <row r="640" ht="12">
      <c r="A640" s="293"/>
    </row>
    <row r="641" ht="12">
      <c r="A641" s="293"/>
    </row>
    <row r="642" ht="12">
      <c r="A642" s="293"/>
    </row>
    <row r="643" ht="12">
      <c r="A643" s="293"/>
    </row>
    <row r="644" ht="12">
      <c r="A644" s="293"/>
    </row>
    <row r="645" ht="12">
      <c r="A645" s="293"/>
    </row>
    <row r="646" ht="12">
      <c r="A646" s="293"/>
    </row>
    <row r="647" ht="12">
      <c r="A647" s="293"/>
    </row>
    <row r="648" ht="12">
      <c r="A648" s="293"/>
    </row>
    <row r="649" ht="12">
      <c r="A649" s="293"/>
    </row>
    <row r="650" ht="12">
      <c r="A650" s="293"/>
    </row>
    <row r="651" ht="12">
      <c r="A651" s="293"/>
    </row>
    <row r="652" ht="12">
      <c r="A652" s="293"/>
    </row>
    <row r="653" ht="12">
      <c r="A653" s="293"/>
    </row>
    <row r="654" ht="12">
      <c r="A654" s="293"/>
    </row>
    <row r="655" ht="12">
      <c r="A655" s="293"/>
    </row>
    <row r="656" ht="12">
      <c r="A656" s="293"/>
    </row>
    <row r="657" ht="12">
      <c r="A657" s="293"/>
    </row>
    <row r="658" ht="12">
      <c r="A658" s="293"/>
    </row>
    <row r="659" ht="12">
      <c r="A659" s="293"/>
    </row>
    <row r="660" ht="12">
      <c r="A660" s="293"/>
    </row>
    <row r="661" ht="12">
      <c r="A661" s="293"/>
    </row>
    <row r="662" ht="12">
      <c r="A662" s="293"/>
    </row>
    <row r="663" ht="12">
      <c r="A663" s="293"/>
    </row>
    <row r="664" ht="12">
      <c r="A664" s="293"/>
    </row>
    <row r="665" ht="12">
      <c r="A665" s="293"/>
    </row>
    <row r="666" ht="12">
      <c r="A666" s="293"/>
    </row>
    <row r="667" ht="12">
      <c r="A667" s="293"/>
    </row>
    <row r="668" ht="12">
      <c r="A668" s="293"/>
    </row>
    <row r="669" ht="12">
      <c r="A669" s="293"/>
    </row>
    <row r="670" ht="12">
      <c r="A670" s="293"/>
    </row>
    <row r="671" ht="12">
      <c r="A671" s="293"/>
    </row>
    <row r="672" ht="12">
      <c r="A672" s="293"/>
    </row>
    <row r="673" ht="12">
      <c r="A673" s="293"/>
    </row>
    <row r="674" ht="12">
      <c r="A674" s="293"/>
    </row>
    <row r="675" ht="12">
      <c r="A675" s="293"/>
    </row>
    <row r="676" ht="12">
      <c r="A676" s="293"/>
    </row>
    <row r="677" ht="12">
      <c r="A677" s="293"/>
    </row>
    <row r="678" ht="12">
      <c r="A678" s="293"/>
    </row>
    <row r="679" ht="12">
      <c r="A679" s="293"/>
    </row>
    <row r="680" ht="12">
      <c r="A680" s="293"/>
    </row>
    <row r="681" ht="12">
      <c r="A681" s="293"/>
    </row>
    <row r="682" ht="12">
      <c r="A682" s="293"/>
    </row>
    <row r="683" ht="12">
      <c r="A683" s="293"/>
    </row>
    <row r="684" ht="12">
      <c r="A684" s="293"/>
    </row>
    <row r="685" ht="12">
      <c r="A685" s="293"/>
    </row>
    <row r="686" ht="12">
      <c r="A686" s="293"/>
    </row>
    <row r="687" ht="12">
      <c r="A687" s="293"/>
    </row>
    <row r="688" ht="12">
      <c r="A688" s="293"/>
    </row>
    <row r="689" ht="12">
      <c r="A689" s="293"/>
    </row>
    <row r="690" ht="12">
      <c r="A690" s="293"/>
    </row>
    <row r="691" ht="12">
      <c r="A691" s="293"/>
    </row>
    <row r="692" ht="12">
      <c r="A692" s="293"/>
    </row>
    <row r="693" ht="12">
      <c r="A693" s="293"/>
    </row>
    <row r="694" ht="12">
      <c r="A694" s="293"/>
    </row>
    <row r="695" ht="12">
      <c r="A695" s="293"/>
    </row>
    <row r="696" ht="12">
      <c r="A696" s="293"/>
    </row>
    <row r="697" ht="12">
      <c r="A697" s="293"/>
    </row>
    <row r="698" ht="12">
      <c r="A698" s="293"/>
    </row>
    <row r="699" ht="12">
      <c r="A699" s="293"/>
    </row>
    <row r="700" ht="12">
      <c r="A700" s="293"/>
    </row>
    <row r="701" ht="12">
      <c r="A701" s="293"/>
    </row>
    <row r="702" ht="12">
      <c r="A702" s="293"/>
    </row>
    <row r="703" ht="12">
      <c r="A703" s="293"/>
    </row>
    <row r="704" ht="12">
      <c r="A704" s="293"/>
    </row>
    <row r="705" ht="12">
      <c r="A705" s="293"/>
    </row>
    <row r="706" ht="12">
      <c r="A706" s="293"/>
    </row>
    <row r="707" ht="12">
      <c r="A707" s="293"/>
    </row>
    <row r="708" ht="12">
      <c r="A708" s="293"/>
    </row>
    <row r="709" ht="12">
      <c r="A709" s="293"/>
    </row>
    <row r="710" ht="12">
      <c r="A710" s="293"/>
    </row>
    <row r="711" ht="12">
      <c r="A711" s="293"/>
    </row>
    <row r="712" ht="12">
      <c r="A712" s="293"/>
    </row>
    <row r="713" ht="12">
      <c r="A713" s="293"/>
    </row>
    <row r="714" ht="12">
      <c r="A714" s="293"/>
    </row>
    <row r="715" ht="12">
      <c r="A715" s="293"/>
    </row>
    <row r="716" ht="12">
      <c r="A716" s="293"/>
    </row>
    <row r="717" ht="12">
      <c r="A717" s="293"/>
    </row>
    <row r="718" ht="12">
      <c r="A718" s="293"/>
    </row>
    <row r="719" ht="12">
      <c r="A719" s="293"/>
    </row>
    <row r="720" ht="12">
      <c r="A720" s="293"/>
    </row>
    <row r="721" ht="12">
      <c r="A721" s="293"/>
    </row>
    <row r="722" ht="12">
      <c r="A722" s="293"/>
    </row>
    <row r="723" ht="12">
      <c r="A723" s="293"/>
    </row>
    <row r="724" ht="12">
      <c r="A724" s="293"/>
    </row>
    <row r="725" ht="12">
      <c r="A725" s="293"/>
    </row>
    <row r="726" ht="12">
      <c r="A726" s="293"/>
    </row>
    <row r="727" ht="12">
      <c r="A727" s="293"/>
    </row>
    <row r="728" ht="12">
      <c r="A728" s="293"/>
    </row>
    <row r="729" ht="12">
      <c r="A729" s="293"/>
    </row>
    <row r="730" ht="12">
      <c r="A730" s="293"/>
    </row>
    <row r="731" ht="12">
      <c r="A731" s="293"/>
    </row>
    <row r="732" ht="12">
      <c r="A732" s="293"/>
    </row>
    <row r="733" ht="12">
      <c r="A733" s="293"/>
    </row>
    <row r="734" ht="12">
      <c r="A734" s="293"/>
    </row>
    <row r="735" ht="12">
      <c r="A735" s="293"/>
    </row>
    <row r="736" ht="12">
      <c r="A736" s="293"/>
    </row>
    <row r="737" ht="12">
      <c r="A737" s="293"/>
    </row>
    <row r="738" ht="12">
      <c r="A738" s="293"/>
    </row>
    <row r="739" ht="12">
      <c r="A739" s="293"/>
    </row>
    <row r="740" ht="12">
      <c r="A740" s="293"/>
    </row>
    <row r="741" ht="12">
      <c r="A741" s="293"/>
    </row>
    <row r="742" ht="12">
      <c r="A742" s="293"/>
    </row>
    <row r="743" ht="12">
      <c r="A743" s="293"/>
    </row>
    <row r="744" ht="12">
      <c r="A744" s="293"/>
    </row>
    <row r="745" ht="12">
      <c r="A745" s="293"/>
    </row>
    <row r="746" ht="12">
      <c r="A746" s="293"/>
    </row>
    <row r="747" ht="12">
      <c r="A747" s="293"/>
    </row>
    <row r="748" ht="12">
      <c r="A748" s="293"/>
    </row>
    <row r="749" ht="12">
      <c r="A749" s="293"/>
    </row>
    <row r="750" ht="12">
      <c r="A750" s="293"/>
    </row>
    <row r="751" ht="12">
      <c r="A751" s="293"/>
    </row>
    <row r="752" ht="12">
      <c r="A752" s="293"/>
    </row>
    <row r="753" ht="12">
      <c r="A753" s="293"/>
    </row>
    <row r="754" ht="12">
      <c r="A754" s="293"/>
    </row>
    <row r="755" ht="12">
      <c r="A755" s="293"/>
    </row>
    <row r="756" ht="12">
      <c r="A756" s="293"/>
    </row>
    <row r="757" ht="12">
      <c r="A757" s="293"/>
    </row>
    <row r="758" ht="12">
      <c r="A758" s="293"/>
    </row>
    <row r="759" ht="12">
      <c r="A759" s="293"/>
    </row>
    <row r="760" ht="12">
      <c r="A760" s="293"/>
    </row>
    <row r="761" ht="12">
      <c r="A761" s="293"/>
    </row>
    <row r="762" ht="12">
      <c r="A762" s="293"/>
    </row>
    <row r="763" ht="12">
      <c r="A763" s="293"/>
    </row>
    <row r="764" ht="12">
      <c r="A764" s="293"/>
    </row>
    <row r="765" ht="12">
      <c r="A765" s="293"/>
    </row>
    <row r="766" ht="12">
      <c r="A766" s="293"/>
    </row>
    <row r="767" ht="12">
      <c r="A767" s="293"/>
    </row>
    <row r="768" ht="12">
      <c r="A768" s="293"/>
    </row>
    <row r="769" ht="12">
      <c r="A769" s="293"/>
    </row>
    <row r="770" ht="12">
      <c r="A770" s="293"/>
    </row>
    <row r="771" ht="12">
      <c r="A771" s="293"/>
    </row>
    <row r="772" ht="12">
      <c r="A772" s="293"/>
    </row>
    <row r="773" ht="12">
      <c r="A773" s="293"/>
    </row>
    <row r="774" ht="12">
      <c r="A774" s="293"/>
    </row>
    <row r="775" ht="12">
      <c r="A775" s="293"/>
    </row>
    <row r="776" ht="12">
      <c r="A776" s="293"/>
    </row>
    <row r="777" ht="12">
      <c r="A777" s="293"/>
    </row>
    <row r="778" ht="12">
      <c r="A778" s="293"/>
    </row>
    <row r="779" ht="12">
      <c r="A779" s="293"/>
    </row>
    <row r="780" ht="12">
      <c r="A780" s="293"/>
    </row>
    <row r="781" ht="12">
      <c r="A781" s="293"/>
    </row>
    <row r="782" ht="12">
      <c r="A782" s="293"/>
    </row>
    <row r="783" ht="12">
      <c r="A783" s="293"/>
    </row>
    <row r="784" ht="12">
      <c r="A784" s="293"/>
    </row>
    <row r="785" ht="12">
      <c r="A785" s="293"/>
    </row>
    <row r="786" ht="12">
      <c r="A786" s="293"/>
    </row>
    <row r="787" ht="12">
      <c r="A787" s="293"/>
    </row>
    <row r="788" ht="12">
      <c r="A788" s="293"/>
    </row>
    <row r="789" ht="12">
      <c r="A789" s="293"/>
    </row>
    <row r="790" ht="12">
      <c r="A790" s="293"/>
    </row>
    <row r="791" ht="12">
      <c r="A791" s="293"/>
    </row>
    <row r="792" ht="12">
      <c r="A792" s="293"/>
    </row>
    <row r="793" ht="12">
      <c r="A793" s="293"/>
    </row>
    <row r="794" ht="12">
      <c r="A794" s="293"/>
    </row>
    <row r="795" ht="12">
      <c r="A795" s="293"/>
    </row>
    <row r="796" ht="12">
      <c r="A796" s="293"/>
    </row>
    <row r="797" ht="12">
      <c r="A797" s="293"/>
    </row>
    <row r="798" ht="12">
      <c r="A798" s="293"/>
    </row>
    <row r="799" ht="12">
      <c r="A799" s="293"/>
    </row>
    <row r="800" ht="12">
      <c r="A800" s="293"/>
    </row>
    <row r="801" ht="12">
      <c r="A801" s="293"/>
    </row>
    <row r="802" ht="12">
      <c r="A802" s="293"/>
    </row>
    <row r="803" ht="12">
      <c r="A803" s="293"/>
    </row>
    <row r="804" ht="12">
      <c r="A804" s="293"/>
    </row>
    <row r="805" ht="12">
      <c r="A805" s="293"/>
    </row>
    <row r="806" ht="12">
      <c r="A806" s="293"/>
    </row>
    <row r="807" ht="12">
      <c r="A807" s="293"/>
    </row>
    <row r="808" ht="12">
      <c r="A808" s="293"/>
    </row>
    <row r="809" ht="12">
      <c r="A809" s="293"/>
    </row>
    <row r="810" ht="12">
      <c r="A810" s="293"/>
    </row>
    <row r="811" ht="12">
      <c r="A811" s="293"/>
    </row>
    <row r="812" ht="12">
      <c r="A812" s="293"/>
    </row>
    <row r="813" ht="12">
      <c r="A813" s="293"/>
    </row>
    <row r="814" ht="12">
      <c r="A814" s="293"/>
    </row>
    <row r="815" ht="12">
      <c r="A815" s="293"/>
    </row>
    <row r="816" ht="12">
      <c r="A816" s="293"/>
    </row>
    <row r="817" ht="12">
      <c r="A817" s="293"/>
    </row>
    <row r="818" ht="12">
      <c r="A818" s="293"/>
    </row>
    <row r="819" ht="12">
      <c r="A819" s="293"/>
    </row>
    <row r="820" ht="12">
      <c r="A820" s="293"/>
    </row>
    <row r="821" ht="12">
      <c r="A821" s="293"/>
    </row>
    <row r="822" ht="12">
      <c r="A822" s="293"/>
    </row>
    <row r="823" ht="12">
      <c r="A823" s="293"/>
    </row>
    <row r="824" ht="12">
      <c r="A824" s="293"/>
    </row>
    <row r="825" ht="12">
      <c r="A825" s="293"/>
    </row>
    <row r="826" ht="12">
      <c r="A826" s="293"/>
    </row>
    <row r="827" ht="12">
      <c r="A827" s="293"/>
    </row>
    <row r="828" ht="12">
      <c r="A828" s="293"/>
    </row>
    <row r="829" ht="12">
      <c r="A829" s="293"/>
    </row>
    <row r="830" ht="12">
      <c r="A830" s="293"/>
    </row>
    <row r="831" ht="12">
      <c r="A831" s="293"/>
    </row>
    <row r="832" ht="12">
      <c r="A832" s="293"/>
    </row>
    <row r="833" ht="12">
      <c r="A833" s="293"/>
    </row>
    <row r="834" ht="12">
      <c r="A834" s="293"/>
    </row>
    <row r="835" ht="12">
      <c r="A835" s="293"/>
    </row>
    <row r="836" ht="12">
      <c r="A836" s="293"/>
    </row>
    <row r="837" ht="12">
      <c r="A837" s="293"/>
    </row>
    <row r="838" ht="12">
      <c r="A838" s="293"/>
    </row>
    <row r="839" ht="12">
      <c r="A839" s="293"/>
    </row>
    <row r="840" ht="12">
      <c r="A840" s="293"/>
    </row>
    <row r="841" ht="12">
      <c r="A841" s="293"/>
    </row>
    <row r="842" ht="12">
      <c r="A842" s="293"/>
    </row>
    <row r="843" ht="12">
      <c r="A843" s="293"/>
    </row>
    <row r="844" ht="12">
      <c r="A844" s="293"/>
    </row>
    <row r="845" ht="12">
      <c r="A845" s="293"/>
    </row>
    <row r="846" ht="12">
      <c r="A846" s="293"/>
    </row>
    <row r="847" ht="12">
      <c r="A847" s="293"/>
    </row>
    <row r="848" ht="12">
      <c r="A848" s="293"/>
    </row>
    <row r="849" ht="12">
      <c r="A849" s="293"/>
    </row>
    <row r="850" ht="12">
      <c r="A850" s="293"/>
    </row>
    <row r="851" ht="12">
      <c r="A851" s="293"/>
    </row>
    <row r="852" ht="12">
      <c r="A852" s="293"/>
    </row>
    <row r="853" ht="12">
      <c r="A853" s="293"/>
    </row>
    <row r="854" ht="12">
      <c r="A854" s="293"/>
    </row>
    <row r="855" ht="12">
      <c r="A855" s="293"/>
    </row>
    <row r="856" ht="12">
      <c r="A856" s="293"/>
    </row>
    <row r="857" ht="12">
      <c r="A857" s="293"/>
    </row>
    <row r="858" ht="12">
      <c r="A858" s="293"/>
    </row>
    <row r="859" ht="12">
      <c r="A859" s="293"/>
    </row>
    <row r="860" ht="12">
      <c r="A860" s="293"/>
    </row>
    <row r="861" ht="12">
      <c r="A861" s="293"/>
    </row>
    <row r="862" ht="12">
      <c r="A862" s="293"/>
    </row>
    <row r="863" ht="12">
      <c r="A863" s="293"/>
    </row>
    <row r="864" ht="12">
      <c r="A864" s="293"/>
    </row>
    <row r="865" ht="12">
      <c r="A865" s="293"/>
    </row>
    <row r="866" ht="12">
      <c r="A866" s="293"/>
    </row>
    <row r="867" ht="12">
      <c r="A867" s="293"/>
    </row>
    <row r="868" ht="12">
      <c r="A868" s="293"/>
    </row>
    <row r="869" ht="12">
      <c r="A869" s="293"/>
    </row>
    <row r="870" ht="12">
      <c r="A870" s="293"/>
    </row>
    <row r="871" ht="12">
      <c r="A871" s="293"/>
    </row>
    <row r="872" ht="12">
      <c r="A872" s="293"/>
    </row>
    <row r="873" ht="12">
      <c r="A873" s="293"/>
    </row>
    <row r="874" ht="12">
      <c r="A874" s="293"/>
    </row>
    <row r="875" ht="12">
      <c r="A875" s="293"/>
    </row>
    <row r="876" ht="12">
      <c r="A876" s="293"/>
    </row>
    <row r="877" ht="12">
      <c r="A877" s="293"/>
    </row>
    <row r="878" ht="12">
      <c r="A878" s="293"/>
    </row>
    <row r="879" ht="12">
      <c r="A879" s="293"/>
    </row>
    <row r="880" ht="12">
      <c r="A880" s="293"/>
    </row>
    <row r="881" ht="12">
      <c r="A881" s="293"/>
    </row>
    <row r="882" ht="12">
      <c r="A882" s="293"/>
    </row>
    <row r="883" ht="12">
      <c r="A883" s="293"/>
    </row>
    <row r="884" ht="12">
      <c r="A884" s="293"/>
    </row>
    <row r="885" ht="12">
      <c r="A885" s="293"/>
    </row>
    <row r="886" ht="12">
      <c r="A886" s="293"/>
    </row>
    <row r="887" ht="12">
      <c r="A887" s="293"/>
    </row>
    <row r="888" ht="12">
      <c r="A888" s="293"/>
    </row>
    <row r="889" ht="12">
      <c r="A889" s="293"/>
    </row>
    <row r="890" ht="12">
      <c r="A890" s="293"/>
    </row>
    <row r="891" ht="12">
      <c r="A891" s="293"/>
    </row>
    <row r="892" ht="12">
      <c r="A892" s="293"/>
    </row>
    <row r="893" ht="12">
      <c r="A893" s="293"/>
    </row>
    <row r="894" ht="12">
      <c r="A894" s="293"/>
    </row>
    <row r="895" ht="12">
      <c r="A895" s="293"/>
    </row>
    <row r="896" ht="12">
      <c r="A896" s="293"/>
    </row>
    <row r="897" ht="12">
      <c r="A897" s="293"/>
    </row>
    <row r="898" ht="12">
      <c r="A898" s="293"/>
    </row>
    <row r="899" ht="12">
      <c r="A899" s="293"/>
    </row>
    <row r="900" ht="12">
      <c r="A900" s="293"/>
    </row>
    <row r="901" ht="12">
      <c r="A901" s="293"/>
    </row>
    <row r="902" ht="12">
      <c r="A902" s="293"/>
    </row>
    <row r="903" ht="12">
      <c r="A903" s="293"/>
    </row>
    <row r="904" ht="12">
      <c r="A904" s="293"/>
    </row>
    <row r="905" ht="12">
      <c r="A905" s="293"/>
    </row>
    <row r="906" ht="12">
      <c r="A906" s="293"/>
    </row>
    <row r="907" ht="12">
      <c r="A907" s="293"/>
    </row>
    <row r="908" ht="12">
      <c r="A908" s="293"/>
    </row>
    <row r="909" ht="12">
      <c r="A909" s="293"/>
    </row>
    <row r="910" ht="12">
      <c r="A910" s="293"/>
    </row>
    <row r="911" ht="12">
      <c r="A911" s="293"/>
    </row>
    <row r="912" ht="12">
      <c r="A912" s="293"/>
    </row>
    <row r="913" ht="12">
      <c r="A913" s="293"/>
    </row>
    <row r="914" ht="12">
      <c r="A914" s="293"/>
    </row>
    <row r="915" ht="12">
      <c r="A915" s="293"/>
    </row>
    <row r="916" ht="12">
      <c r="A916" s="293"/>
    </row>
    <row r="917" ht="12">
      <c r="A917" s="293"/>
    </row>
    <row r="918" ht="12">
      <c r="A918" s="293"/>
    </row>
    <row r="919" ht="12">
      <c r="A919" s="293"/>
    </row>
    <row r="920" ht="12">
      <c r="A920" s="293"/>
    </row>
    <row r="921" ht="12">
      <c r="A921" s="293"/>
    </row>
    <row r="922" ht="12">
      <c r="A922" s="293"/>
    </row>
    <row r="923" ht="12">
      <c r="A923" s="293"/>
    </row>
    <row r="924" ht="12">
      <c r="A924" s="293"/>
    </row>
    <row r="925" ht="12">
      <c r="A925" s="293"/>
    </row>
    <row r="926" ht="12">
      <c r="A926" s="293"/>
    </row>
    <row r="927" ht="12">
      <c r="A927" s="293"/>
    </row>
    <row r="928" ht="12">
      <c r="A928" s="293"/>
    </row>
    <row r="929" ht="12">
      <c r="A929" s="293"/>
    </row>
    <row r="930" ht="12">
      <c r="A930" s="293"/>
    </row>
    <row r="931" ht="12">
      <c r="A931" s="293"/>
    </row>
    <row r="932" ht="12">
      <c r="A932" s="293"/>
    </row>
    <row r="933" ht="12">
      <c r="A933" s="293"/>
    </row>
    <row r="934" ht="12">
      <c r="A934" s="293"/>
    </row>
    <row r="935" ht="12">
      <c r="A935" s="293"/>
    </row>
    <row r="936" ht="12">
      <c r="A936" s="293"/>
    </row>
    <row r="937" ht="12">
      <c r="A937" s="293"/>
    </row>
    <row r="938" ht="12">
      <c r="A938" s="293"/>
    </row>
    <row r="939" ht="12">
      <c r="A939" s="293"/>
    </row>
    <row r="940" ht="12">
      <c r="A940" s="293"/>
    </row>
    <row r="941" ht="12">
      <c r="A941" s="293"/>
    </row>
    <row r="942" ht="12">
      <c r="A942" s="293"/>
    </row>
    <row r="943" ht="12">
      <c r="A943" s="293"/>
    </row>
    <row r="944" ht="12">
      <c r="A944" s="293"/>
    </row>
    <row r="945" ht="12">
      <c r="A945" s="293"/>
    </row>
    <row r="946" ht="12">
      <c r="A946" s="293"/>
    </row>
    <row r="947" ht="12">
      <c r="A947" s="293"/>
    </row>
    <row r="948" ht="12">
      <c r="A948" s="293"/>
    </row>
    <row r="949" ht="12">
      <c r="A949" s="293"/>
    </row>
    <row r="950" ht="12">
      <c r="A950" s="293"/>
    </row>
    <row r="951" ht="12">
      <c r="A951" s="293"/>
    </row>
    <row r="952" ht="12">
      <c r="A952" s="293"/>
    </row>
    <row r="953" ht="12">
      <c r="A953" s="293"/>
    </row>
    <row r="954" ht="12">
      <c r="A954" s="293"/>
    </row>
    <row r="955" ht="12">
      <c r="A955" s="293"/>
    </row>
    <row r="956" ht="12">
      <c r="A956" s="293"/>
    </row>
    <row r="957" ht="12">
      <c r="A957" s="293"/>
    </row>
    <row r="958" ht="12">
      <c r="A958" s="293"/>
    </row>
    <row r="959" ht="12">
      <c r="A959" s="293"/>
    </row>
    <row r="960" ht="12">
      <c r="A960" s="293"/>
    </row>
    <row r="961" ht="12">
      <c r="A961" s="293"/>
    </row>
    <row r="962" ht="12">
      <c r="A962" s="293"/>
    </row>
    <row r="963" ht="12">
      <c r="A963" s="293"/>
    </row>
    <row r="964" ht="12">
      <c r="A964" s="293"/>
    </row>
    <row r="965" ht="12">
      <c r="A965" s="293"/>
    </row>
    <row r="966" ht="12">
      <c r="A966" s="293"/>
    </row>
    <row r="967" ht="12">
      <c r="A967" s="293"/>
    </row>
    <row r="968" ht="12">
      <c r="A968" s="293"/>
    </row>
    <row r="969" ht="12">
      <c r="A969" s="293"/>
    </row>
    <row r="970" ht="12">
      <c r="A970" s="293"/>
    </row>
    <row r="971" ht="12">
      <c r="A971" s="293"/>
    </row>
    <row r="972" ht="12">
      <c r="A972" s="293"/>
    </row>
    <row r="973" ht="12">
      <c r="A973" s="293"/>
    </row>
    <row r="974" ht="12">
      <c r="A974" s="293"/>
    </row>
    <row r="975" ht="12">
      <c r="A975" s="293"/>
    </row>
    <row r="976" ht="12">
      <c r="A976" s="293"/>
    </row>
    <row r="977" ht="12">
      <c r="A977" s="293"/>
    </row>
    <row r="978" ht="12">
      <c r="A978" s="293"/>
    </row>
    <row r="979" ht="12">
      <c r="A979" s="293"/>
    </row>
    <row r="980" ht="12">
      <c r="A980" s="293"/>
    </row>
    <row r="981" ht="12">
      <c r="A981" s="293"/>
    </row>
    <row r="982" ht="12">
      <c r="A982" s="293"/>
    </row>
    <row r="983" ht="12">
      <c r="A983" s="293"/>
    </row>
    <row r="984" ht="12">
      <c r="A984" s="293"/>
    </row>
    <row r="985" ht="12">
      <c r="A985" s="293"/>
    </row>
    <row r="986" ht="12">
      <c r="A986" s="293"/>
    </row>
    <row r="987" ht="12">
      <c r="A987" s="293"/>
    </row>
    <row r="988" ht="12">
      <c r="A988" s="293"/>
    </row>
    <row r="989" ht="12">
      <c r="A989" s="293"/>
    </row>
    <row r="990" ht="12">
      <c r="A990" s="293"/>
    </row>
    <row r="991" ht="12">
      <c r="A991" s="293"/>
    </row>
    <row r="992" ht="12">
      <c r="A992" s="293"/>
    </row>
    <row r="993" ht="12">
      <c r="A993" s="293"/>
    </row>
    <row r="994" ht="12">
      <c r="A994" s="293"/>
    </row>
    <row r="995" ht="12">
      <c r="A995" s="293"/>
    </row>
    <row r="996" ht="12">
      <c r="A996" s="293"/>
    </row>
    <row r="997" ht="12">
      <c r="A997" s="293"/>
    </row>
    <row r="998" ht="12">
      <c r="A998" s="293"/>
    </row>
    <row r="999" ht="12">
      <c r="A999" s="293"/>
    </row>
    <row r="1000" ht="12">
      <c r="A1000" s="293"/>
    </row>
    <row r="1001" ht="12">
      <c r="A1001" s="293"/>
    </row>
    <row r="1002" ht="12">
      <c r="A1002" s="293"/>
    </row>
    <row r="1003" ht="12">
      <c r="A1003" s="293"/>
    </row>
    <row r="1004" ht="12">
      <c r="A1004" s="293"/>
    </row>
    <row r="1005" ht="12">
      <c r="A1005" s="293"/>
    </row>
    <row r="1006" ht="12">
      <c r="A1006" s="293"/>
    </row>
    <row r="1007" ht="12">
      <c r="A1007" s="293"/>
    </row>
    <row r="1008" ht="12">
      <c r="A1008" s="293"/>
    </row>
    <row r="1009" ht="12">
      <c r="A1009" s="293"/>
    </row>
    <row r="1010" ht="12">
      <c r="A1010" s="293"/>
    </row>
    <row r="1011" ht="12">
      <c r="A1011" s="293"/>
    </row>
    <row r="1012" ht="12">
      <c r="A1012" s="293"/>
    </row>
    <row r="1013" ht="12">
      <c r="A1013" s="293"/>
    </row>
    <row r="1014" ht="12">
      <c r="A1014" s="293"/>
    </row>
    <row r="1015" ht="12">
      <c r="A1015" s="293"/>
    </row>
    <row r="1016" ht="12">
      <c r="A1016" s="293"/>
    </row>
    <row r="1017" ht="12">
      <c r="A1017" s="293"/>
    </row>
    <row r="1018" ht="12">
      <c r="A1018" s="293"/>
    </row>
    <row r="1019" ht="12">
      <c r="A1019" s="293"/>
    </row>
    <row r="1020" ht="12">
      <c r="A1020" s="293"/>
    </row>
    <row r="1021" ht="12">
      <c r="A1021" s="293"/>
    </row>
    <row r="1022" ht="12">
      <c r="A1022" s="293"/>
    </row>
    <row r="1023" ht="12">
      <c r="A1023" s="293"/>
    </row>
    <row r="1024" ht="12">
      <c r="A1024" s="293"/>
    </row>
    <row r="1025" ht="12">
      <c r="A1025" s="293"/>
    </row>
    <row r="1026" ht="12">
      <c r="A1026" s="293"/>
    </row>
    <row r="1027" ht="12">
      <c r="A1027" s="293"/>
    </row>
    <row r="1028" ht="12">
      <c r="A1028" s="293"/>
    </row>
    <row r="1029" ht="12">
      <c r="A1029" s="293"/>
    </row>
    <row r="1030" ht="12">
      <c r="A1030" s="293"/>
    </row>
    <row r="1031" ht="12">
      <c r="A1031" s="293"/>
    </row>
    <row r="1032" ht="12">
      <c r="A1032" s="293"/>
    </row>
    <row r="1033" ht="12">
      <c r="A1033" s="293"/>
    </row>
    <row r="1034" ht="12">
      <c r="A1034" s="293"/>
    </row>
    <row r="1035" ht="12">
      <c r="A1035" s="293"/>
    </row>
    <row r="1036" ht="12">
      <c r="A1036" s="293"/>
    </row>
    <row r="1037" ht="12">
      <c r="A1037" s="293"/>
    </row>
    <row r="1038" ht="12">
      <c r="A1038" s="293"/>
    </row>
    <row r="1039" ht="12">
      <c r="A1039" s="293"/>
    </row>
    <row r="1040" ht="12">
      <c r="A1040" s="293"/>
    </row>
    <row r="1041" ht="12">
      <c r="A1041" s="293"/>
    </row>
    <row r="1042" ht="12">
      <c r="A1042" s="293"/>
    </row>
    <row r="1043" ht="12">
      <c r="A1043" s="293"/>
    </row>
    <row r="1044" ht="12">
      <c r="A1044" s="293"/>
    </row>
    <row r="1045" ht="12">
      <c r="A1045" s="293"/>
    </row>
    <row r="1046" ht="12">
      <c r="A1046" s="293"/>
    </row>
    <row r="1047" ht="12">
      <c r="A1047" s="293"/>
    </row>
    <row r="1048" ht="12">
      <c r="A1048" s="293"/>
    </row>
    <row r="1049" ht="12">
      <c r="A1049" s="293"/>
    </row>
    <row r="1050" ht="12">
      <c r="A1050" s="293"/>
    </row>
    <row r="1051" ht="12">
      <c r="A1051" s="293"/>
    </row>
    <row r="1052" ht="12">
      <c r="A1052" s="293"/>
    </row>
    <row r="1053" ht="12">
      <c r="A1053" s="293"/>
    </row>
    <row r="1054" ht="12">
      <c r="A1054" s="293"/>
    </row>
    <row r="1055" ht="12">
      <c r="A1055" s="293"/>
    </row>
    <row r="1056" ht="12">
      <c r="A1056" s="293"/>
    </row>
    <row r="1057" ht="12">
      <c r="A1057" s="293"/>
    </row>
    <row r="1058" ht="12">
      <c r="A1058" s="293"/>
    </row>
    <row r="1059" ht="12">
      <c r="A1059" s="293"/>
    </row>
    <row r="1060" ht="12">
      <c r="A1060" s="293"/>
    </row>
    <row r="1061" ht="12">
      <c r="A1061" s="293"/>
    </row>
    <row r="1062" ht="12">
      <c r="A1062" s="293"/>
    </row>
    <row r="1063" ht="12">
      <c r="A1063" s="293"/>
    </row>
    <row r="1064" ht="12">
      <c r="A1064" s="293"/>
    </row>
    <row r="1065" ht="12">
      <c r="A1065" s="293"/>
    </row>
    <row r="1066" ht="12">
      <c r="A1066" s="293"/>
    </row>
    <row r="1067" ht="12">
      <c r="A1067" s="293"/>
    </row>
    <row r="1068" ht="12">
      <c r="A1068" s="293"/>
    </row>
    <row r="1069" ht="12">
      <c r="A1069" s="293"/>
    </row>
    <row r="1070" ht="12">
      <c r="A1070" s="293"/>
    </row>
    <row r="1071" ht="12">
      <c r="A1071" s="293"/>
    </row>
    <row r="1072" ht="12">
      <c r="A1072" s="293"/>
    </row>
    <row r="1073" ht="12">
      <c r="A1073" s="293"/>
    </row>
    <row r="1074" ht="12">
      <c r="A1074" s="293"/>
    </row>
    <row r="1075" ht="12">
      <c r="A1075" s="293"/>
    </row>
    <row r="1076" ht="12">
      <c r="A1076" s="293"/>
    </row>
    <row r="1077" ht="12">
      <c r="A1077" s="293"/>
    </row>
    <row r="1078" ht="12">
      <c r="A1078" s="293"/>
    </row>
    <row r="1079" ht="12">
      <c r="A1079" s="293"/>
    </row>
    <row r="1080" ht="12">
      <c r="A1080" s="293"/>
    </row>
    <row r="1081" ht="12">
      <c r="A1081" s="293"/>
    </row>
    <row r="1082" ht="12">
      <c r="A1082" s="293"/>
    </row>
    <row r="1083" ht="12">
      <c r="A1083" s="293"/>
    </row>
    <row r="1084" ht="12">
      <c r="A1084" s="293"/>
    </row>
    <row r="1085" ht="12">
      <c r="A1085" s="293"/>
    </row>
    <row r="1086" ht="12">
      <c r="A1086" s="293"/>
    </row>
    <row r="1087" ht="12">
      <c r="A1087" s="293"/>
    </row>
    <row r="1088" ht="12">
      <c r="A1088" s="293"/>
    </row>
    <row r="1089" ht="12">
      <c r="A1089" s="293"/>
    </row>
    <row r="1090" ht="12">
      <c r="A1090" s="293"/>
    </row>
    <row r="1091" ht="12">
      <c r="A1091" s="293"/>
    </row>
    <row r="1092" ht="12">
      <c r="A1092" s="293"/>
    </row>
    <row r="1093" ht="12">
      <c r="A1093" s="293"/>
    </row>
    <row r="1094" ht="12">
      <c r="A1094" s="293"/>
    </row>
    <row r="1095" ht="12">
      <c r="A1095" s="293"/>
    </row>
    <row r="1096" ht="12">
      <c r="A1096" s="293"/>
    </row>
    <row r="1097" ht="12">
      <c r="A1097" s="293"/>
    </row>
    <row r="1098" ht="12">
      <c r="A1098" s="293"/>
    </row>
    <row r="1099" ht="12">
      <c r="A1099" s="293"/>
    </row>
    <row r="1100" ht="12">
      <c r="A1100" s="293"/>
    </row>
    <row r="1101" ht="12">
      <c r="A1101" s="293"/>
    </row>
    <row r="1102" ht="12">
      <c r="A1102" s="293"/>
    </row>
    <row r="1103" ht="12">
      <c r="A1103" s="293"/>
    </row>
    <row r="1104" ht="12">
      <c r="A1104" s="293"/>
    </row>
    <row r="1105" ht="12">
      <c r="A1105" s="293"/>
    </row>
    <row r="1106" ht="12">
      <c r="A1106" s="293"/>
    </row>
    <row r="1107" ht="12">
      <c r="A1107" s="293"/>
    </row>
    <row r="1108" ht="12">
      <c r="A1108" s="293"/>
    </row>
    <row r="1109" ht="12">
      <c r="A1109" s="293"/>
    </row>
    <row r="1110" ht="12">
      <c r="A1110" s="293"/>
    </row>
    <row r="1111" ht="12">
      <c r="A1111" s="293"/>
    </row>
    <row r="1112" ht="12">
      <c r="A1112" s="293"/>
    </row>
    <row r="1113" ht="12">
      <c r="A1113" s="293"/>
    </row>
    <row r="1114" ht="12">
      <c r="A1114" s="293"/>
    </row>
    <row r="1115" ht="12">
      <c r="A1115" s="293"/>
    </row>
    <row r="1116" ht="12">
      <c r="A1116" s="293"/>
    </row>
    <row r="1117" ht="12">
      <c r="A1117" s="293"/>
    </row>
    <row r="1118" ht="12">
      <c r="A1118" s="293"/>
    </row>
    <row r="1119" ht="12">
      <c r="A1119" s="293"/>
    </row>
    <row r="1120" ht="12">
      <c r="A1120" s="293"/>
    </row>
    <row r="1121" ht="12">
      <c r="A1121" s="293"/>
    </row>
    <row r="1122" ht="12">
      <c r="A1122" s="293"/>
    </row>
    <row r="1123" ht="12">
      <c r="A1123" s="293"/>
    </row>
    <row r="1124" ht="12">
      <c r="A1124" s="293"/>
    </row>
    <row r="1125" ht="12">
      <c r="A1125" s="293"/>
    </row>
    <row r="1126" ht="12">
      <c r="A1126" s="293"/>
    </row>
    <row r="1127" ht="12">
      <c r="A1127" s="293"/>
    </row>
    <row r="1128" ht="12">
      <c r="A1128" s="293"/>
    </row>
    <row r="1129" ht="12">
      <c r="A1129" s="293"/>
    </row>
    <row r="1130" ht="12">
      <c r="A1130" s="293"/>
    </row>
    <row r="1131" ht="12">
      <c r="A1131" s="293"/>
    </row>
    <row r="1132" ht="12">
      <c r="A1132" s="293"/>
    </row>
    <row r="1133" ht="12">
      <c r="A1133" s="293"/>
    </row>
    <row r="1134" ht="12">
      <c r="A1134" s="293"/>
    </row>
    <row r="1135" ht="12">
      <c r="A1135" s="293"/>
    </row>
    <row r="1136" ht="12">
      <c r="A1136" s="293"/>
    </row>
    <row r="1137" ht="12">
      <c r="A1137" s="293"/>
    </row>
    <row r="1138" ht="12">
      <c r="A1138" s="293"/>
    </row>
    <row r="1139" ht="12">
      <c r="A1139" s="293"/>
    </row>
    <row r="1140" ht="12">
      <c r="A1140" s="293"/>
    </row>
    <row r="1141" ht="12">
      <c r="A1141" s="293"/>
    </row>
    <row r="1142" ht="12">
      <c r="A1142" s="293"/>
    </row>
    <row r="1143" ht="12">
      <c r="A1143" s="293"/>
    </row>
    <row r="1144" ht="12">
      <c r="A1144" s="293"/>
    </row>
    <row r="1145" ht="12">
      <c r="A1145" s="293"/>
    </row>
    <row r="1146" ht="12">
      <c r="A1146" s="293"/>
    </row>
    <row r="1147" ht="12">
      <c r="A1147" s="293"/>
    </row>
    <row r="1148" ht="12">
      <c r="A1148" s="293"/>
    </row>
    <row r="1149" ht="12">
      <c r="A1149" s="293"/>
    </row>
    <row r="1150" ht="12">
      <c r="A1150" s="293"/>
    </row>
    <row r="1151" ht="12">
      <c r="A1151" s="293"/>
    </row>
    <row r="1152" ht="12">
      <c r="A1152" s="293"/>
    </row>
    <row r="1153" ht="12">
      <c r="A1153" s="293"/>
    </row>
    <row r="1154" ht="12">
      <c r="A1154" s="293"/>
    </row>
    <row r="1155" ht="12">
      <c r="A1155" s="293"/>
    </row>
    <row r="1156" ht="12">
      <c r="A1156" s="293"/>
    </row>
    <row r="1157" ht="12">
      <c r="A1157" s="293"/>
    </row>
    <row r="1158" ht="12">
      <c r="A1158" s="293"/>
    </row>
    <row r="1159" ht="12">
      <c r="A1159" s="293"/>
    </row>
    <row r="1160" ht="12">
      <c r="A1160" s="293"/>
    </row>
    <row r="1161" ht="12">
      <c r="A1161" s="293"/>
    </row>
    <row r="1162" ht="12">
      <c r="A1162" s="293"/>
    </row>
    <row r="1163" ht="12">
      <c r="A1163" s="293"/>
    </row>
    <row r="1164" ht="12">
      <c r="A1164" s="293"/>
    </row>
    <row r="1165" ht="12">
      <c r="A1165" s="293"/>
    </row>
    <row r="1166" ht="12">
      <c r="A1166" s="293"/>
    </row>
    <row r="1167" ht="12">
      <c r="A1167" s="293"/>
    </row>
    <row r="1168" ht="12">
      <c r="A1168" s="293"/>
    </row>
    <row r="1169" ht="12">
      <c r="A1169" s="293"/>
    </row>
    <row r="1170" ht="12">
      <c r="A1170" s="293"/>
    </row>
    <row r="1171" ht="12">
      <c r="A1171" s="293"/>
    </row>
    <row r="1172" ht="12">
      <c r="A1172" s="293"/>
    </row>
    <row r="1173" ht="12">
      <c r="A1173" s="293"/>
    </row>
    <row r="1174" ht="12">
      <c r="A1174" s="293"/>
    </row>
    <row r="1175" ht="12">
      <c r="A1175" s="293"/>
    </row>
    <row r="1176" ht="12">
      <c r="A1176" s="293"/>
    </row>
    <row r="1177" ht="12">
      <c r="A1177" s="293"/>
    </row>
    <row r="1178" ht="12">
      <c r="A1178" s="293"/>
    </row>
    <row r="1179" ht="12">
      <c r="A1179" s="293"/>
    </row>
    <row r="1180" ht="12">
      <c r="A1180" s="293"/>
    </row>
    <row r="1181" ht="12">
      <c r="A1181" s="293"/>
    </row>
    <row r="1182" ht="12">
      <c r="A1182" s="293"/>
    </row>
    <row r="1183" ht="12">
      <c r="A1183" s="293"/>
    </row>
    <row r="1184" ht="12">
      <c r="A1184" s="293"/>
    </row>
    <row r="1185" ht="12">
      <c r="A1185" s="293"/>
    </row>
    <row r="1186" ht="12">
      <c r="A1186" s="293"/>
    </row>
    <row r="1187" ht="12">
      <c r="A1187" s="293"/>
    </row>
    <row r="1188" ht="12">
      <c r="A1188" s="293"/>
    </row>
    <row r="1189" ht="12">
      <c r="A1189" s="293"/>
    </row>
    <row r="1190" ht="12">
      <c r="A1190" s="293"/>
    </row>
    <row r="1191" ht="12">
      <c r="A1191" s="293"/>
    </row>
    <row r="1192" ht="12">
      <c r="A1192" s="293"/>
    </row>
    <row r="1193" ht="12">
      <c r="A1193" s="293"/>
    </row>
    <row r="1194" ht="12">
      <c r="A1194" s="293"/>
    </row>
    <row r="1195" ht="12">
      <c r="A1195" s="293"/>
    </row>
    <row r="1196" ht="12">
      <c r="A1196" s="293"/>
    </row>
    <row r="1197" ht="12">
      <c r="A1197" s="293"/>
    </row>
    <row r="1198" ht="12">
      <c r="A1198" s="293"/>
    </row>
    <row r="1199" ht="12">
      <c r="A1199" s="293"/>
    </row>
    <row r="1200" ht="12">
      <c r="A1200" s="293"/>
    </row>
    <row r="1201" ht="12">
      <c r="A1201" s="293"/>
    </row>
    <row r="1202" ht="12">
      <c r="A1202" s="293"/>
    </row>
    <row r="1203" ht="12">
      <c r="A1203" s="293"/>
    </row>
    <row r="1204" ht="12">
      <c r="A1204" s="293"/>
    </row>
    <row r="1205" ht="12">
      <c r="A1205" s="293"/>
    </row>
    <row r="1206" ht="12">
      <c r="A1206" s="293"/>
    </row>
    <row r="1207" ht="12">
      <c r="A1207" s="293"/>
    </row>
    <row r="1208" ht="12">
      <c r="A1208" s="293"/>
    </row>
    <row r="1209" ht="12">
      <c r="A1209" s="293"/>
    </row>
    <row r="1210" ht="12">
      <c r="A1210" s="293"/>
    </row>
    <row r="1211" ht="12">
      <c r="A1211" s="293"/>
    </row>
    <row r="1212" ht="12">
      <c r="A1212" s="293"/>
    </row>
    <row r="1213" ht="12">
      <c r="A1213" s="293"/>
    </row>
    <row r="1214" ht="12">
      <c r="A1214" s="293"/>
    </row>
    <row r="1215" ht="12">
      <c r="A1215" s="293"/>
    </row>
    <row r="1216" ht="12">
      <c r="A1216" s="293"/>
    </row>
    <row r="1217" ht="12">
      <c r="A1217" s="293"/>
    </row>
    <row r="1218" ht="12">
      <c r="A1218" s="293"/>
    </row>
    <row r="1219" ht="12">
      <c r="A1219" s="293"/>
    </row>
    <row r="1220" ht="12">
      <c r="A1220" s="293"/>
    </row>
    <row r="1221" ht="12">
      <c r="A1221" s="293"/>
    </row>
    <row r="1222" ht="12">
      <c r="A1222" s="293"/>
    </row>
    <row r="1223" ht="12">
      <c r="A1223" s="293"/>
    </row>
    <row r="1224" ht="12">
      <c r="A1224" s="293"/>
    </row>
    <row r="1225" ht="12">
      <c r="A1225" s="293"/>
    </row>
    <row r="1226" ht="12">
      <c r="A1226" s="293"/>
    </row>
    <row r="1227" ht="12">
      <c r="A1227" s="293"/>
    </row>
    <row r="1228" ht="12">
      <c r="A1228" s="293"/>
    </row>
    <row r="1229" ht="12">
      <c r="A1229" s="293"/>
    </row>
    <row r="1230" ht="12">
      <c r="A1230" s="293"/>
    </row>
    <row r="1231" ht="12">
      <c r="A1231" s="293"/>
    </row>
    <row r="1232" ht="12">
      <c r="A1232" s="293"/>
    </row>
    <row r="1233" ht="12">
      <c r="A1233" s="293"/>
    </row>
    <row r="1234" ht="12">
      <c r="A1234" s="293"/>
    </row>
    <row r="1235" ht="12">
      <c r="A1235" s="293"/>
    </row>
    <row r="1236" ht="12">
      <c r="A1236" s="293"/>
    </row>
    <row r="1237" ht="12">
      <c r="A1237" s="293"/>
    </row>
    <row r="1238" ht="12">
      <c r="A1238" s="293"/>
    </row>
    <row r="1239" ht="12">
      <c r="A1239" s="293"/>
    </row>
    <row r="1240" ht="12">
      <c r="A1240" s="293"/>
    </row>
    <row r="1241" ht="12">
      <c r="A1241" s="293"/>
    </row>
    <row r="1242" ht="12">
      <c r="A1242" s="293"/>
    </row>
    <row r="1243" ht="12">
      <c r="A1243" s="293"/>
    </row>
    <row r="1244" ht="12">
      <c r="A1244" s="293"/>
    </row>
    <row r="1245" ht="12">
      <c r="A1245" s="293"/>
    </row>
    <row r="1246" ht="12">
      <c r="A1246" s="293"/>
    </row>
    <row r="1247" ht="12">
      <c r="A1247" s="293"/>
    </row>
    <row r="1248" ht="12">
      <c r="A1248" s="293"/>
    </row>
    <row r="1249" ht="12">
      <c r="A1249" s="293"/>
    </row>
    <row r="1250" ht="12">
      <c r="A1250" s="293"/>
    </row>
    <row r="1251" ht="12">
      <c r="A1251" s="293"/>
    </row>
    <row r="1252" ht="12">
      <c r="A1252" s="293"/>
    </row>
    <row r="1253" ht="12">
      <c r="A1253" s="293"/>
    </row>
    <row r="1254" ht="12">
      <c r="A1254" s="293"/>
    </row>
    <row r="1255" ht="12">
      <c r="A1255" s="293"/>
    </row>
    <row r="1256" ht="12">
      <c r="A1256" s="293"/>
    </row>
    <row r="1257" ht="12">
      <c r="A1257" s="293"/>
    </row>
    <row r="1258" ht="12">
      <c r="A1258" s="293"/>
    </row>
    <row r="1259" ht="12">
      <c r="A1259" s="293"/>
    </row>
    <row r="1260" ht="12">
      <c r="A1260" s="293"/>
    </row>
    <row r="1261" ht="12">
      <c r="A1261" s="293"/>
    </row>
    <row r="1262" ht="12">
      <c r="A1262" s="293"/>
    </row>
    <row r="1263" ht="12">
      <c r="A1263" s="293"/>
    </row>
    <row r="1264" ht="12">
      <c r="A1264" s="293"/>
    </row>
    <row r="1265" ht="12">
      <c r="A1265" s="293"/>
    </row>
    <row r="1266" ht="12">
      <c r="A1266" s="293"/>
    </row>
    <row r="1267" ht="12">
      <c r="A1267" s="293"/>
    </row>
    <row r="1268" ht="12">
      <c r="A1268" s="293"/>
    </row>
    <row r="1269" ht="12">
      <c r="A1269" s="293"/>
    </row>
    <row r="1270" ht="12">
      <c r="A1270" s="293"/>
    </row>
    <row r="1271" ht="12">
      <c r="A1271" s="293"/>
    </row>
    <row r="1272" ht="12">
      <c r="A1272" s="293"/>
    </row>
    <row r="1273" ht="12">
      <c r="A1273" s="293"/>
    </row>
    <row r="1274" ht="12">
      <c r="A1274" s="293"/>
    </row>
    <row r="1275" ht="12">
      <c r="A1275" s="293"/>
    </row>
    <row r="1276" ht="12">
      <c r="A1276" s="293"/>
    </row>
    <row r="1277" ht="12">
      <c r="A1277" s="293"/>
    </row>
    <row r="1278" ht="12">
      <c r="A1278" s="293"/>
    </row>
    <row r="1279" ht="12">
      <c r="A1279" s="293"/>
    </row>
    <row r="1280" ht="12">
      <c r="A1280" s="293"/>
    </row>
    <row r="1281" ht="12">
      <c r="A1281" s="293"/>
    </row>
    <row r="1282" ht="12">
      <c r="A1282" s="293"/>
    </row>
    <row r="1283" ht="12">
      <c r="A1283" s="293"/>
    </row>
    <row r="1284" ht="12">
      <c r="A1284" s="293"/>
    </row>
    <row r="1285" ht="12">
      <c r="A1285" s="293"/>
    </row>
    <row r="1286" ht="12">
      <c r="A1286" s="293"/>
    </row>
    <row r="1287" ht="12">
      <c r="A1287" s="293"/>
    </row>
    <row r="1288" ht="12">
      <c r="A1288" s="293"/>
    </row>
    <row r="1289" ht="12">
      <c r="A1289" s="293"/>
    </row>
    <row r="1290" ht="12">
      <c r="A1290" s="293"/>
    </row>
    <row r="1291" ht="12">
      <c r="A1291" s="293"/>
    </row>
    <row r="1292" ht="12">
      <c r="A1292" s="293"/>
    </row>
    <row r="1293" ht="12">
      <c r="A1293" s="293"/>
    </row>
    <row r="1294" ht="12">
      <c r="A1294" s="293"/>
    </row>
    <row r="1295" ht="12">
      <c r="A1295" s="293"/>
    </row>
    <row r="1296" ht="12">
      <c r="A1296" s="293"/>
    </row>
    <row r="1297" ht="12">
      <c r="A1297" s="293"/>
    </row>
    <row r="1298" ht="12">
      <c r="A1298" s="293"/>
    </row>
    <row r="1299" ht="12">
      <c r="A1299" s="293"/>
    </row>
    <row r="1300" ht="12">
      <c r="A1300" s="293"/>
    </row>
    <row r="1301" ht="12">
      <c r="A1301" s="293"/>
    </row>
    <row r="1302" ht="12">
      <c r="A1302" s="293"/>
    </row>
    <row r="1303" ht="12">
      <c r="A1303" s="293"/>
    </row>
    <row r="1304" ht="12">
      <c r="A1304" s="293"/>
    </row>
    <row r="1305" ht="12">
      <c r="A1305" s="293"/>
    </row>
    <row r="1306" ht="12">
      <c r="A1306" s="293"/>
    </row>
    <row r="1307" ht="12">
      <c r="A1307" s="293"/>
    </row>
    <row r="1308" ht="12">
      <c r="A1308" s="293"/>
    </row>
    <row r="1309" ht="12">
      <c r="A1309" s="293"/>
    </row>
    <row r="1310" ht="12">
      <c r="A1310" s="293"/>
    </row>
    <row r="1311" ht="12">
      <c r="A1311" s="293"/>
    </row>
    <row r="1312" ht="12">
      <c r="A1312" s="293"/>
    </row>
    <row r="1313" ht="12">
      <c r="A1313" s="293"/>
    </row>
    <row r="1314" ht="12">
      <c r="A1314" s="293"/>
    </row>
    <row r="1315" ht="12">
      <c r="A1315" s="293"/>
    </row>
    <row r="1316" ht="12">
      <c r="A1316" s="293"/>
    </row>
    <row r="1317" ht="12">
      <c r="A1317" s="293"/>
    </row>
    <row r="1318" ht="12">
      <c r="A1318" s="293"/>
    </row>
    <row r="1319" ht="12">
      <c r="A1319" s="293"/>
    </row>
    <row r="1320" ht="12">
      <c r="A1320" s="293"/>
    </row>
    <row r="1321" ht="12">
      <c r="A1321" s="293"/>
    </row>
    <row r="1322" ht="12">
      <c r="A1322" s="293"/>
    </row>
    <row r="1323" ht="12">
      <c r="A1323" s="293"/>
    </row>
    <row r="1324" ht="12">
      <c r="A1324" s="293"/>
    </row>
    <row r="1325" ht="12">
      <c r="A1325" s="293"/>
    </row>
    <row r="1326" ht="12">
      <c r="A1326" s="293"/>
    </row>
    <row r="1327" ht="12">
      <c r="A1327" s="293"/>
    </row>
    <row r="1328" ht="12">
      <c r="A1328" s="293"/>
    </row>
    <row r="1329" ht="12">
      <c r="A1329" s="293"/>
    </row>
    <row r="1330" ht="12">
      <c r="A1330" s="293"/>
    </row>
    <row r="1331" ht="12">
      <c r="A1331" s="293"/>
    </row>
    <row r="1332" ht="12">
      <c r="A1332" s="293"/>
    </row>
    <row r="1333" ht="12">
      <c r="A1333" s="293"/>
    </row>
    <row r="1334" ht="12">
      <c r="A1334" s="293"/>
    </row>
    <row r="1335" ht="12">
      <c r="A1335" s="293"/>
    </row>
    <row r="1336" ht="12">
      <c r="A1336" s="293"/>
    </row>
    <row r="1337" ht="12">
      <c r="A1337" s="293"/>
    </row>
    <row r="1338" ht="12">
      <c r="A1338" s="293"/>
    </row>
    <row r="1339" ht="12">
      <c r="A1339" s="293"/>
    </row>
    <row r="1340" ht="12">
      <c r="A1340" s="293"/>
    </row>
    <row r="1341" ht="12">
      <c r="A1341" s="293"/>
    </row>
    <row r="1342" ht="12">
      <c r="A1342" s="293"/>
    </row>
    <row r="1343" ht="12">
      <c r="A1343" s="293"/>
    </row>
    <row r="1344" ht="12">
      <c r="A1344" s="293"/>
    </row>
    <row r="1345" ht="12">
      <c r="A1345" s="293"/>
    </row>
    <row r="1346" ht="12">
      <c r="A1346" s="293"/>
    </row>
    <row r="1347" ht="12">
      <c r="A1347" s="293"/>
    </row>
    <row r="1348" ht="12">
      <c r="A1348" s="293"/>
    </row>
    <row r="1349" ht="12">
      <c r="A1349" s="293"/>
    </row>
    <row r="1350" ht="12">
      <c r="A1350" s="293"/>
    </row>
    <row r="1351" ht="12">
      <c r="A1351" s="293"/>
    </row>
    <row r="1352" ht="12">
      <c r="A1352" s="293"/>
    </row>
    <row r="1353" ht="12">
      <c r="A1353" s="293"/>
    </row>
    <row r="1354" ht="12">
      <c r="A1354" s="293"/>
    </row>
    <row r="1355" ht="12">
      <c r="A1355" s="293"/>
    </row>
    <row r="1356" ht="12">
      <c r="A1356" s="293"/>
    </row>
    <row r="1357" ht="12">
      <c r="A1357" s="293"/>
    </row>
    <row r="1358" ht="12">
      <c r="A1358" s="293"/>
    </row>
    <row r="1359" ht="12">
      <c r="A1359" s="293"/>
    </row>
    <row r="1360" ht="12">
      <c r="A1360" s="293"/>
    </row>
    <row r="1361" ht="12">
      <c r="A1361" s="293"/>
    </row>
    <row r="1362" ht="12">
      <c r="A1362" s="293"/>
    </row>
    <row r="1363" ht="12">
      <c r="A1363" s="293"/>
    </row>
    <row r="1364" ht="12">
      <c r="A1364" s="293"/>
    </row>
    <row r="1365" ht="12">
      <c r="A1365" s="293"/>
    </row>
    <row r="1366" ht="12">
      <c r="A1366" s="293"/>
    </row>
    <row r="1367" ht="12">
      <c r="A1367" s="293"/>
    </row>
    <row r="1368" ht="12">
      <c r="A1368" s="293"/>
    </row>
    <row r="1369" ht="12">
      <c r="A1369" s="293"/>
    </row>
    <row r="1370" ht="12">
      <c r="A1370" s="293"/>
    </row>
    <row r="1371" ht="12">
      <c r="A1371" s="293"/>
    </row>
    <row r="1372" ht="12">
      <c r="A1372" s="293"/>
    </row>
    <row r="1373" ht="12">
      <c r="A1373" s="293"/>
    </row>
    <row r="1374" ht="12">
      <c r="A1374" s="293"/>
    </row>
    <row r="1375" ht="12">
      <c r="A1375" s="293"/>
    </row>
    <row r="1376" ht="12">
      <c r="A1376" s="293"/>
    </row>
    <row r="1377" ht="12">
      <c r="A1377" s="293"/>
    </row>
    <row r="1378" ht="12">
      <c r="A1378" s="293"/>
    </row>
    <row r="1379" ht="12">
      <c r="A1379" s="293"/>
    </row>
    <row r="1380" ht="12">
      <c r="A1380" s="293"/>
    </row>
    <row r="1381" ht="12">
      <c r="A1381" s="293"/>
    </row>
    <row r="1382" ht="12">
      <c r="A1382" s="293"/>
    </row>
    <row r="1383" ht="12">
      <c r="A1383" s="293"/>
    </row>
    <row r="1384" ht="12">
      <c r="A1384" s="293"/>
    </row>
    <row r="1385" ht="12">
      <c r="A1385" s="293"/>
    </row>
    <row r="1386" ht="12">
      <c r="A1386" s="293"/>
    </row>
    <row r="1387" ht="12">
      <c r="A1387" s="293"/>
    </row>
    <row r="1388" ht="12">
      <c r="A1388" s="293"/>
    </row>
    <row r="1389" ht="12">
      <c r="A1389" s="293"/>
    </row>
    <row r="1390" ht="12">
      <c r="A1390" s="293"/>
    </row>
    <row r="1391" ht="12">
      <c r="A1391" s="293"/>
    </row>
    <row r="1392" ht="12">
      <c r="A1392" s="293"/>
    </row>
    <row r="1393" ht="12">
      <c r="A1393" s="293"/>
    </row>
    <row r="1394" ht="12">
      <c r="A1394" s="293"/>
    </row>
    <row r="1395" ht="12">
      <c r="A1395" s="293"/>
    </row>
    <row r="1396" ht="12">
      <c r="A1396" s="293"/>
    </row>
    <row r="1397" ht="12">
      <c r="A1397" s="293"/>
    </row>
    <row r="1398" ht="12">
      <c r="A1398" s="293"/>
    </row>
    <row r="1399" ht="12">
      <c r="A1399" s="293"/>
    </row>
    <row r="1400" ht="12">
      <c r="A1400" s="293"/>
    </row>
    <row r="1401" ht="12">
      <c r="A1401" s="293"/>
    </row>
    <row r="1402" ht="12">
      <c r="A1402" s="293"/>
    </row>
    <row r="1403" ht="12">
      <c r="A1403" s="293"/>
    </row>
    <row r="1404" ht="12">
      <c r="A1404" s="293"/>
    </row>
    <row r="1405" ht="12">
      <c r="A1405" s="293"/>
    </row>
    <row r="1406" ht="12">
      <c r="A1406" s="293"/>
    </row>
    <row r="1407" ht="12">
      <c r="A1407" s="293"/>
    </row>
    <row r="1408" ht="12">
      <c r="A1408" s="293"/>
    </row>
    <row r="1409" ht="12">
      <c r="A1409" s="293"/>
    </row>
    <row r="1410" ht="12">
      <c r="A1410" s="293"/>
    </row>
    <row r="1411" ht="12">
      <c r="A1411" s="293"/>
    </row>
    <row r="1412" ht="12">
      <c r="A1412" s="293"/>
    </row>
    <row r="1413" ht="12">
      <c r="A1413" s="293"/>
    </row>
    <row r="1414" ht="12">
      <c r="A1414" s="293"/>
    </row>
    <row r="1415" ht="12">
      <c r="A1415" s="293"/>
    </row>
    <row r="1416" ht="12">
      <c r="A1416" s="293"/>
    </row>
    <row r="1417" ht="12">
      <c r="A1417" s="293"/>
    </row>
    <row r="1418" ht="12">
      <c r="A1418" s="293"/>
    </row>
    <row r="1419" ht="12">
      <c r="A1419" s="293"/>
    </row>
    <row r="1420" ht="12">
      <c r="A1420" s="293"/>
    </row>
    <row r="1421" ht="12">
      <c r="A1421" s="293"/>
    </row>
    <row r="1422" ht="12">
      <c r="A1422" s="293"/>
    </row>
    <row r="1423" ht="12">
      <c r="A1423" s="293"/>
    </row>
    <row r="1424" ht="12">
      <c r="A1424" s="293"/>
    </row>
    <row r="1425" ht="12">
      <c r="A1425" s="293"/>
    </row>
    <row r="1426" ht="12">
      <c r="A1426" s="293"/>
    </row>
    <row r="1427" ht="12">
      <c r="A1427" s="293"/>
    </row>
    <row r="1428" ht="12">
      <c r="A1428" s="293"/>
    </row>
    <row r="1429" ht="12">
      <c r="A1429" s="293"/>
    </row>
    <row r="1430" ht="12">
      <c r="A1430" s="293"/>
    </row>
    <row r="1431" ht="12">
      <c r="A1431" s="293"/>
    </row>
    <row r="1432" ht="12">
      <c r="A1432" s="293"/>
    </row>
    <row r="1433" ht="12">
      <c r="A1433" s="293"/>
    </row>
    <row r="1434" ht="12">
      <c r="A1434" s="293"/>
    </row>
    <row r="1435" ht="12">
      <c r="A1435" s="293"/>
    </row>
    <row r="1436" ht="12">
      <c r="A1436" s="293"/>
    </row>
    <row r="1437" ht="12">
      <c r="A1437" s="293"/>
    </row>
    <row r="1438" ht="12">
      <c r="A1438" s="293"/>
    </row>
    <row r="1439" ht="12">
      <c r="A1439" s="293"/>
    </row>
    <row r="1440" ht="12">
      <c r="A1440" s="293"/>
    </row>
    <row r="1441" ht="12">
      <c r="A1441" s="293"/>
    </row>
    <row r="1442" ht="12">
      <c r="A1442" s="293"/>
    </row>
    <row r="1443" ht="12">
      <c r="A1443" s="293"/>
    </row>
    <row r="1444" ht="12">
      <c r="A1444" s="293"/>
    </row>
    <row r="1445" ht="12">
      <c r="A1445" s="293"/>
    </row>
    <row r="1446" ht="12">
      <c r="A1446" s="293"/>
    </row>
    <row r="1447" ht="12">
      <c r="A1447" s="293"/>
    </row>
    <row r="1448" ht="12">
      <c r="A1448" s="293"/>
    </row>
    <row r="1449" ht="12">
      <c r="A1449" s="293"/>
    </row>
    <row r="1450" ht="12">
      <c r="A1450" s="293"/>
    </row>
    <row r="1451" ht="12">
      <c r="A1451" s="293"/>
    </row>
    <row r="1452" ht="12">
      <c r="A1452" s="293"/>
    </row>
    <row r="1453" ht="12">
      <c r="A1453" s="293"/>
    </row>
    <row r="1454" ht="12">
      <c r="A1454" s="293"/>
    </row>
    <row r="1455" ht="12">
      <c r="A1455" s="293"/>
    </row>
    <row r="1456" ht="12">
      <c r="A1456" s="293"/>
    </row>
    <row r="1457" ht="12">
      <c r="A1457" s="293"/>
    </row>
    <row r="1458" ht="12">
      <c r="A1458" s="293"/>
    </row>
    <row r="1459" ht="12">
      <c r="A1459" s="293"/>
    </row>
    <row r="1460" ht="12">
      <c r="A1460" s="293"/>
    </row>
    <row r="1461" ht="12">
      <c r="A1461" s="293"/>
    </row>
    <row r="1462" ht="12">
      <c r="A1462" s="293"/>
    </row>
    <row r="1463" ht="12">
      <c r="A1463" s="293"/>
    </row>
    <row r="1464" ht="12">
      <c r="A1464" s="293"/>
    </row>
    <row r="1465" ht="12">
      <c r="A1465" s="293"/>
    </row>
    <row r="1466" ht="12">
      <c r="A1466" s="293"/>
    </row>
    <row r="1467" ht="12">
      <c r="A1467" s="293"/>
    </row>
    <row r="1468" ht="12">
      <c r="A1468" s="293"/>
    </row>
    <row r="1469" ht="12">
      <c r="A1469" s="293"/>
    </row>
    <row r="1470" ht="12">
      <c r="A1470" s="293"/>
    </row>
    <row r="1471" ht="12">
      <c r="A1471" s="293"/>
    </row>
    <row r="1472" ht="12">
      <c r="A1472" s="293"/>
    </row>
    <row r="1473" ht="12">
      <c r="A1473" s="293"/>
    </row>
    <row r="1474" ht="12">
      <c r="A1474" s="293"/>
    </row>
    <row r="1475" ht="12">
      <c r="A1475" s="293"/>
    </row>
    <row r="1476" ht="12">
      <c r="A1476" s="293"/>
    </row>
    <row r="1477" ht="12">
      <c r="A1477" s="293"/>
    </row>
    <row r="1478" ht="12">
      <c r="A1478" s="293"/>
    </row>
    <row r="1479" ht="12">
      <c r="A1479" s="293"/>
    </row>
    <row r="1480" ht="12">
      <c r="A1480" s="293"/>
    </row>
    <row r="1481" ht="12">
      <c r="A1481" s="293"/>
    </row>
    <row r="1482" ht="12">
      <c r="A1482" s="293"/>
    </row>
    <row r="1483" ht="12">
      <c r="A1483" s="293"/>
    </row>
    <row r="1484" ht="12">
      <c r="A1484" s="293"/>
    </row>
    <row r="1485" ht="12">
      <c r="A1485" s="293"/>
    </row>
    <row r="1486" ht="12">
      <c r="A1486" s="293"/>
    </row>
    <row r="1487" ht="12">
      <c r="A1487" s="293"/>
    </row>
    <row r="1488" ht="12">
      <c r="A1488" s="293"/>
    </row>
    <row r="1489" ht="12">
      <c r="A1489" s="293"/>
    </row>
    <row r="1490" ht="12">
      <c r="A1490" s="293"/>
    </row>
    <row r="1491" ht="12">
      <c r="A1491" s="293"/>
    </row>
    <row r="1492" ht="12">
      <c r="A1492" s="293"/>
    </row>
    <row r="1493" ht="12">
      <c r="A1493" s="293"/>
    </row>
    <row r="1494" ht="12">
      <c r="A1494" s="293"/>
    </row>
    <row r="1495" ht="12">
      <c r="A1495" s="293"/>
    </row>
    <row r="1496" ht="12">
      <c r="A1496" s="293"/>
    </row>
    <row r="1497" ht="12">
      <c r="A1497" s="293"/>
    </row>
    <row r="1498" ht="12">
      <c r="A1498" s="293"/>
    </row>
    <row r="1499" ht="12">
      <c r="A1499" s="293"/>
    </row>
    <row r="1500" ht="12">
      <c r="A1500" s="293"/>
    </row>
    <row r="1501" ht="12">
      <c r="A1501" s="293"/>
    </row>
    <row r="1502" ht="12">
      <c r="A1502" s="293"/>
    </row>
    <row r="1503" ht="12">
      <c r="A1503" s="293"/>
    </row>
    <row r="1504" ht="12">
      <c r="A1504" s="293"/>
    </row>
    <row r="1505" ht="12">
      <c r="A1505" s="293"/>
    </row>
    <row r="1506" ht="12">
      <c r="A1506" s="293"/>
    </row>
    <row r="1507" ht="12">
      <c r="A1507" s="293"/>
    </row>
    <row r="1508" ht="12">
      <c r="A1508" s="293"/>
    </row>
    <row r="1509" ht="12">
      <c r="A1509" s="293"/>
    </row>
    <row r="1510" ht="12">
      <c r="A1510" s="293"/>
    </row>
    <row r="1511" ht="12">
      <c r="A1511" s="293"/>
    </row>
    <row r="1512" ht="12">
      <c r="A1512" s="293"/>
    </row>
    <row r="1513" ht="12">
      <c r="A1513" s="293"/>
    </row>
    <row r="1514" ht="12">
      <c r="A1514" s="293"/>
    </row>
    <row r="1515" ht="12">
      <c r="A1515" s="293"/>
    </row>
    <row r="1516" ht="12">
      <c r="A1516" s="293"/>
    </row>
    <row r="1517" ht="12">
      <c r="A1517" s="293"/>
    </row>
    <row r="1518" ht="12">
      <c r="A1518" s="293"/>
    </row>
    <row r="1519" ht="12">
      <c r="A1519" s="293"/>
    </row>
    <row r="1520" ht="12">
      <c r="A1520" s="293"/>
    </row>
    <row r="1521" ht="12">
      <c r="A1521" s="293"/>
    </row>
    <row r="1522" ht="12">
      <c r="A1522" s="293"/>
    </row>
    <row r="1523" ht="12">
      <c r="A1523" s="293"/>
    </row>
    <row r="1524" ht="12">
      <c r="A1524" s="293"/>
    </row>
    <row r="1525" ht="12">
      <c r="A1525" s="293"/>
    </row>
    <row r="1526" ht="12">
      <c r="A1526" s="293"/>
    </row>
    <row r="1527" ht="12">
      <c r="A1527" s="293"/>
    </row>
    <row r="1528" ht="12">
      <c r="A1528" s="293"/>
    </row>
    <row r="1529" ht="12">
      <c r="A1529" s="293"/>
    </row>
    <row r="1530" ht="12">
      <c r="A1530" s="293"/>
    </row>
    <row r="1531" ht="12">
      <c r="A1531" s="293"/>
    </row>
    <row r="1532" ht="12">
      <c r="A1532" s="293"/>
    </row>
    <row r="1533" ht="12">
      <c r="A1533" s="293"/>
    </row>
    <row r="1534" ht="12">
      <c r="A1534" s="293"/>
    </row>
    <row r="1535" ht="12">
      <c r="A1535" s="293"/>
    </row>
    <row r="1536" ht="12">
      <c r="A1536" s="293"/>
    </row>
    <row r="1537" ht="12">
      <c r="A1537" s="293"/>
    </row>
    <row r="1538" ht="12">
      <c r="A1538" s="293"/>
    </row>
    <row r="1539" ht="12">
      <c r="A1539" s="293"/>
    </row>
    <row r="1540" ht="12">
      <c r="A1540" s="293"/>
    </row>
    <row r="1541" ht="12">
      <c r="A1541" s="293"/>
    </row>
    <row r="1542" ht="12">
      <c r="A1542" s="293"/>
    </row>
    <row r="1543" ht="12">
      <c r="A1543" s="293"/>
    </row>
    <row r="1544" ht="12">
      <c r="A1544" s="293"/>
    </row>
    <row r="1545" ht="12">
      <c r="A1545" s="293"/>
    </row>
    <row r="1546" ht="12">
      <c r="A1546" s="293"/>
    </row>
    <row r="1547" ht="12">
      <c r="A1547" s="293"/>
    </row>
    <row r="1548" ht="12">
      <c r="A1548" s="293"/>
    </row>
    <row r="1549" ht="12">
      <c r="A1549" s="293"/>
    </row>
    <row r="1550" ht="12">
      <c r="A1550" s="293"/>
    </row>
    <row r="1551" ht="12">
      <c r="A1551" s="293"/>
    </row>
    <row r="1552" ht="12">
      <c r="A1552" s="293"/>
    </row>
    <row r="1553" ht="12">
      <c r="A1553" s="293"/>
    </row>
    <row r="1554" ht="12">
      <c r="A1554" s="293"/>
    </row>
    <row r="1555" ht="12">
      <c r="A1555" s="293"/>
    </row>
    <row r="1556" ht="12">
      <c r="A1556" s="293"/>
    </row>
    <row r="1557" ht="12">
      <c r="A1557" s="293"/>
    </row>
    <row r="1558" ht="12">
      <c r="A1558" s="293"/>
    </row>
    <row r="1559" ht="12">
      <c r="A1559" s="293"/>
    </row>
    <row r="1560" ht="12">
      <c r="A1560" s="293"/>
    </row>
    <row r="1561" ht="12">
      <c r="A1561" s="293"/>
    </row>
    <row r="1562" ht="12">
      <c r="A1562" s="293"/>
    </row>
    <row r="1563" ht="12">
      <c r="A1563" s="293"/>
    </row>
    <row r="1564" ht="12">
      <c r="A1564" s="293"/>
    </row>
    <row r="1565" ht="12">
      <c r="A1565" s="293"/>
    </row>
    <row r="1566" ht="12">
      <c r="A1566" s="293"/>
    </row>
    <row r="1567" ht="12">
      <c r="A1567" s="293"/>
    </row>
    <row r="1568" ht="12">
      <c r="A1568" s="293"/>
    </row>
    <row r="1569" ht="12">
      <c r="A1569" s="293"/>
    </row>
    <row r="1570" ht="12">
      <c r="A1570" s="293"/>
    </row>
    <row r="1571" ht="12">
      <c r="A1571" s="293"/>
    </row>
    <row r="1572" ht="12">
      <c r="A1572" s="293"/>
    </row>
    <row r="1573" ht="12">
      <c r="A1573" s="293"/>
    </row>
    <row r="1574" ht="12">
      <c r="A1574" s="293"/>
    </row>
    <row r="1575" ht="12">
      <c r="A1575" s="293"/>
    </row>
    <row r="1576" ht="12">
      <c r="A1576" s="293"/>
    </row>
    <row r="1577" ht="12">
      <c r="A1577" s="293"/>
    </row>
    <row r="1578" ht="12">
      <c r="A1578" s="293"/>
    </row>
    <row r="1579" ht="12">
      <c r="A1579" s="293"/>
    </row>
    <row r="1580" ht="12">
      <c r="A1580" s="293"/>
    </row>
    <row r="1581" ht="12">
      <c r="A1581" s="293"/>
    </row>
    <row r="1582" ht="12">
      <c r="A1582" s="293"/>
    </row>
    <row r="1583" ht="12">
      <c r="A1583" s="293"/>
    </row>
    <row r="1584" ht="12">
      <c r="A1584" s="293"/>
    </row>
    <row r="1585" ht="12">
      <c r="A1585" s="293"/>
    </row>
    <row r="1586" ht="12">
      <c r="A1586" s="293"/>
    </row>
    <row r="1587" ht="12">
      <c r="A1587" s="293"/>
    </row>
    <row r="1588" ht="12">
      <c r="A1588" s="293"/>
    </row>
    <row r="1589" ht="12">
      <c r="A1589" s="293"/>
    </row>
    <row r="1590" ht="12">
      <c r="A1590" s="293"/>
    </row>
    <row r="1591" ht="12">
      <c r="A1591" s="293"/>
    </row>
    <row r="1592" ht="12">
      <c r="A1592" s="293"/>
    </row>
    <row r="1593" ht="12">
      <c r="A1593" s="293"/>
    </row>
    <row r="1594" ht="12">
      <c r="A1594" s="293"/>
    </row>
    <row r="1595" ht="12">
      <c r="A1595" s="293"/>
    </row>
    <row r="1596" ht="12">
      <c r="A1596" s="293"/>
    </row>
    <row r="1597" ht="12">
      <c r="A1597" s="293"/>
    </row>
    <row r="1598" ht="12">
      <c r="A1598" s="293"/>
    </row>
    <row r="1599" ht="12">
      <c r="A1599" s="293"/>
    </row>
    <row r="1600" ht="12">
      <c r="A1600" s="293"/>
    </row>
    <row r="1601" ht="12">
      <c r="A1601" s="293"/>
    </row>
    <row r="1602" ht="12">
      <c r="A1602" s="293"/>
    </row>
    <row r="1603" ht="12">
      <c r="A1603" s="293"/>
    </row>
    <row r="1604" ht="12">
      <c r="A1604" s="293"/>
    </row>
    <row r="1605" ht="12">
      <c r="A1605" s="293"/>
    </row>
    <row r="1606" ht="12">
      <c r="A1606" s="293"/>
    </row>
    <row r="1607" ht="12">
      <c r="A1607" s="293"/>
    </row>
    <row r="1608" ht="12">
      <c r="A1608" s="293"/>
    </row>
    <row r="1609" ht="12">
      <c r="A1609" s="293"/>
    </row>
    <row r="1610" ht="12">
      <c r="A1610" s="293"/>
    </row>
    <row r="1611" ht="12">
      <c r="A1611" s="293"/>
    </row>
    <row r="1612" ht="12">
      <c r="A1612" s="293"/>
    </row>
    <row r="1613" ht="12">
      <c r="A1613" s="293"/>
    </row>
    <row r="1614" ht="12">
      <c r="A1614" s="293"/>
    </row>
    <row r="1615" ht="12">
      <c r="A1615" s="293"/>
    </row>
    <row r="1616" ht="12">
      <c r="A1616" s="293"/>
    </row>
    <row r="1617" ht="12">
      <c r="A1617" s="293"/>
    </row>
    <row r="1618" ht="12">
      <c r="A1618" s="293"/>
    </row>
    <row r="1619" ht="12">
      <c r="A1619" s="293"/>
    </row>
    <row r="1620" ht="12">
      <c r="A1620" s="293"/>
    </row>
    <row r="1621" ht="12">
      <c r="A1621" s="293"/>
    </row>
    <row r="1622" ht="12">
      <c r="A1622" s="293"/>
    </row>
    <row r="1623" ht="12">
      <c r="A1623" s="293"/>
    </row>
    <row r="1624" ht="12">
      <c r="A1624" s="293"/>
    </row>
    <row r="1625" ht="12">
      <c r="A1625" s="293"/>
    </row>
    <row r="1626" ht="12">
      <c r="A1626" s="293"/>
    </row>
    <row r="1627" ht="12">
      <c r="A1627" s="293"/>
    </row>
    <row r="1628" ht="12">
      <c r="A1628" s="293"/>
    </row>
    <row r="1629" ht="12">
      <c r="A1629" s="293"/>
    </row>
    <row r="1630" ht="12">
      <c r="A1630" s="293"/>
    </row>
    <row r="1631" ht="12">
      <c r="A1631" s="293"/>
    </row>
    <row r="1632" ht="12">
      <c r="A1632" s="293"/>
    </row>
    <row r="1633" ht="12">
      <c r="A1633" s="293"/>
    </row>
    <row r="1634" ht="12">
      <c r="A1634" s="293"/>
    </row>
    <row r="1635" ht="12">
      <c r="A1635" s="293"/>
    </row>
    <row r="1636" ht="12">
      <c r="A1636" s="293"/>
    </row>
    <row r="1637" ht="12">
      <c r="A1637" s="293"/>
    </row>
    <row r="1638" ht="12">
      <c r="A1638" s="293"/>
    </row>
    <row r="1639" ht="12">
      <c r="A1639" s="293"/>
    </row>
    <row r="1640" ht="12">
      <c r="A1640" s="293"/>
    </row>
    <row r="1641" ht="12">
      <c r="A1641" s="293"/>
    </row>
    <row r="1642" ht="12">
      <c r="A1642" s="293"/>
    </row>
    <row r="1643" ht="12">
      <c r="A1643" s="293"/>
    </row>
    <row r="1644" ht="12">
      <c r="A1644" s="293"/>
    </row>
    <row r="1645" ht="12">
      <c r="A1645" s="293"/>
    </row>
    <row r="1646" ht="12">
      <c r="A1646" s="293"/>
    </row>
    <row r="1647" ht="12">
      <c r="A1647" s="293"/>
    </row>
    <row r="1648" ht="12">
      <c r="A1648" s="293"/>
    </row>
    <row r="1649" ht="12">
      <c r="A1649" s="293"/>
    </row>
    <row r="1650" ht="12">
      <c r="A1650" s="293"/>
    </row>
    <row r="1651" ht="12">
      <c r="A1651" s="293"/>
    </row>
    <row r="1652" ht="12">
      <c r="A1652" s="293"/>
    </row>
    <row r="1653" ht="12">
      <c r="A1653" s="293"/>
    </row>
    <row r="1654" ht="12">
      <c r="A1654" s="293"/>
    </row>
    <row r="1655" ht="12">
      <c r="A1655" s="293"/>
    </row>
    <row r="1656" ht="12">
      <c r="A1656" s="293"/>
    </row>
    <row r="1657" ht="12">
      <c r="A1657" s="293"/>
    </row>
    <row r="1658" ht="12">
      <c r="A1658" s="293"/>
    </row>
    <row r="1659" ht="12">
      <c r="A1659" s="293"/>
    </row>
    <row r="1660" ht="12">
      <c r="A1660" s="293"/>
    </row>
    <row r="1661" ht="12">
      <c r="A1661" s="293"/>
    </row>
    <row r="1662" ht="12">
      <c r="A1662" s="293"/>
    </row>
    <row r="1663" ht="12">
      <c r="A1663" s="293"/>
    </row>
    <row r="1664" ht="12">
      <c r="A1664" s="293"/>
    </row>
    <row r="1665" ht="12">
      <c r="A1665" s="293"/>
    </row>
    <row r="1666" ht="12">
      <c r="A1666" s="293"/>
    </row>
    <row r="1667" ht="12">
      <c r="A1667" s="293"/>
    </row>
    <row r="1668" ht="12">
      <c r="A1668" s="293"/>
    </row>
    <row r="1669" ht="12">
      <c r="A1669" s="293"/>
    </row>
    <row r="1670" ht="12">
      <c r="A1670" s="293"/>
    </row>
    <row r="1671" ht="12">
      <c r="A1671" s="293"/>
    </row>
    <row r="1672" ht="12">
      <c r="A1672" s="293"/>
    </row>
    <row r="1673" ht="12">
      <c r="A1673" s="293"/>
    </row>
    <row r="1674" ht="12">
      <c r="A1674" s="293"/>
    </row>
    <row r="1675" ht="12">
      <c r="A1675" s="293"/>
    </row>
    <row r="1676" ht="12">
      <c r="A1676" s="293"/>
    </row>
    <row r="1677" ht="12">
      <c r="A1677" s="293"/>
    </row>
    <row r="1678" ht="12">
      <c r="A1678" s="293"/>
    </row>
    <row r="1679" ht="12">
      <c r="A1679" s="293"/>
    </row>
    <row r="1680" ht="12">
      <c r="A1680" s="293"/>
    </row>
    <row r="1681" ht="12">
      <c r="A1681" s="293"/>
    </row>
    <row r="1682" ht="12">
      <c r="A1682" s="293"/>
    </row>
    <row r="1683" ht="12">
      <c r="A1683" s="293"/>
    </row>
    <row r="1684" ht="12">
      <c r="A1684" s="293"/>
    </row>
    <row r="1685" ht="12">
      <c r="A1685" s="293"/>
    </row>
    <row r="1686" ht="12">
      <c r="A1686" s="293"/>
    </row>
    <row r="1687" ht="12">
      <c r="A1687" s="293"/>
    </row>
    <row r="1688" ht="12">
      <c r="A1688" s="293"/>
    </row>
    <row r="1689" ht="12">
      <c r="A1689" s="293"/>
    </row>
    <row r="1690" ht="12">
      <c r="A1690" s="293"/>
    </row>
    <row r="1691" ht="12">
      <c r="A1691" s="293"/>
    </row>
    <row r="1692" ht="12">
      <c r="A1692" s="293"/>
    </row>
    <row r="1693" ht="12">
      <c r="A1693" s="293"/>
    </row>
    <row r="1694" ht="12">
      <c r="A1694" s="293"/>
    </row>
    <row r="1695" ht="12">
      <c r="A1695" s="293"/>
    </row>
    <row r="1696" ht="12">
      <c r="A1696" s="293"/>
    </row>
    <row r="1697" ht="12">
      <c r="A1697" s="293"/>
    </row>
    <row r="1698" ht="12">
      <c r="A1698" s="293"/>
    </row>
    <row r="1699" ht="12">
      <c r="A1699" s="293"/>
    </row>
    <row r="1700" ht="12">
      <c r="A1700" s="293"/>
    </row>
    <row r="1701" ht="12">
      <c r="A1701" s="293"/>
    </row>
    <row r="1702" ht="12">
      <c r="A1702" s="293"/>
    </row>
    <row r="1703" ht="12">
      <c r="A1703" s="293"/>
    </row>
    <row r="1704" ht="12">
      <c r="A1704" s="293"/>
    </row>
    <row r="1705" ht="12">
      <c r="A1705" s="293"/>
    </row>
    <row r="1706" ht="12">
      <c r="A1706" s="293"/>
    </row>
    <row r="1707" ht="12">
      <c r="A1707" s="293"/>
    </row>
    <row r="1708" ht="12">
      <c r="A1708" s="293"/>
    </row>
    <row r="1709" ht="12">
      <c r="A1709" s="293"/>
    </row>
    <row r="1710" ht="12">
      <c r="A1710" s="293"/>
    </row>
    <row r="1711" ht="12">
      <c r="A1711" s="293"/>
    </row>
    <row r="1712" ht="12">
      <c r="A1712" s="293"/>
    </row>
    <row r="1713" ht="12">
      <c r="A1713" s="293"/>
    </row>
    <row r="1714" ht="12">
      <c r="A1714" s="293"/>
    </row>
    <row r="1715" ht="12">
      <c r="A1715" s="293"/>
    </row>
    <row r="1716" ht="12">
      <c r="A1716" s="293"/>
    </row>
    <row r="1717" ht="12">
      <c r="A1717" s="293"/>
    </row>
    <row r="1718" ht="12">
      <c r="A1718" s="293"/>
    </row>
    <row r="1719" ht="12">
      <c r="A1719" s="293"/>
    </row>
    <row r="1720" ht="12">
      <c r="A1720" s="293"/>
    </row>
    <row r="1721" ht="12">
      <c r="A1721" s="293"/>
    </row>
    <row r="1722" ht="12">
      <c r="A1722" s="293"/>
    </row>
    <row r="1723" ht="12">
      <c r="A1723" s="293"/>
    </row>
    <row r="1724" ht="12">
      <c r="A1724" s="293"/>
    </row>
    <row r="1725" ht="12">
      <c r="A1725" s="293"/>
    </row>
    <row r="1726" ht="12">
      <c r="A1726" s="293"/>
    </row>
    <row r="1727" ht="12">
      <c r="A1727" s="293"/>
    </row>
    <row r="1728" ht="12">
      <c r="A1728" s="293"/>
    </row>
    <row r="1729" ht="12">
      <c r="A1729" s="293"/>
    </row>
    <row r="1730" ht="12">
      <c r="A1730" s="293"/>
    </row>
    <row r="1731" ht="12">
      <c r="A1731" s="293"/>
    </row>
    <row r="1732" ht="12">
      <c r="A1732" s="293"/>
    </row>
    <row r="1733" ht="12">
      <c r="A1733" s="293"/>
    </row>
    <row r="1734" ht="12">
      <c r="A1734" s="293"/>
    </row>
    <row r="1735" ht="12">
      <c r="A1735" s="293"/>
    </row>
    <row r="1736" ht="12">
      <c r="A1736" s="293"/>
    </row>
    <row r="1737" ht="12">
      <c r="A1737" s="293"/>
    </row>
    <row r="1738" ht="12">
      <c r="A1738" s="293"/>
    </row>
    <row r="1739" ht="12">
      <c r="A1739" s="293"/>
    </row>
    <row r="1740" ht="12">
      <c r="A1740" s="293"/>
    </row>
    <row r="1741" ht="12">
      <c r="A1741" s="293"/>
    </row>
    <row r="1742" ht="12">
      <c r="A1742" s="293"/>
    </row>
    <row r="1743" ht="12">
      <c r="A1743" s="293"/>
    </row>
    <row r="1744" ht="12">
      <c r="A1744" s="293"/>
    </row>
    <row r="1745" ht="12">
      <c r="A1745" s="293"/>
    </row>
    <row r="1746" ht="12">
      <c r="A1746" s="293"/>
    </row>
    <row r="1747" ht="12">
      <c r="A1747" s="293"/>
    </row>
    <row r="1748" ht="12">
      <c r="A1748" s="293"/>
    </row>
    <row r="1749" ht="12">
      <c r="A1749" s="293"/>
    </row>
    <row r="1750" ht="12">
      <c r="A1750" s="293"/>
    </row>
    <row r="1751" ht="12">
      <c r="A1751" s="293"/>
    </row>
    <row r="1752" ht="12">
      <c r="A1752" s="293"/>
    </row>
    <row r="1753" ht="12">
      <c r="A1753" s="293"/>
    </row>
    <row r="1754" ht="12">
      <c r="A1754" s="293"/>
    </row>
    <row r="1755" ht="12">
      <c r="A1755" s="293"/>
    </row>
    <row r="1756" ht="12">
      <c r="A1756" s="293"/>
    </row>
    <row r="1757" ht="12">
      <c r="A1757" s="293"/>
    </row>
    <row r="1758" ht="12">
      <c r="A1758" s="293"/>
    </row>
    <row r="1759" ht="12">
      <c r="A1759" s="293"/>
    </row>
    <row r="1760" ht="12">
      <c r="A1760" s="293"/>
    </row>
    <row r="1761" ht="12">
      <c r="A1761" s="293"/>
    </row>
    <row r="1762" ht="12">
      <c r="A1762" s="293"/>
    </row>
    <row r="1763" ht="12">
      <c r="A1763" s="293"/>
    </row>
    <row r="1764" ht="12">
      <c r="A1764" s="293"/>
    </row>
    <row r="1765" ht="12">
      <c r="A1765" s="293"/>
    </row>
    <row r="1766" ht="12">
      <c r="A1766" s="293"/>
    </row>
    <row r="1767" ht="12">
      <c r="A1767" s="293"/>
    </row>
    <row r="1768" ht="12">
      <c r="A1768" s="293"/>
    </row>
    <row r="1769" ht="12">
      <c r="A1769" s="293"/>
    </row>
    <row r="1770" ht="12">
      <c r="A1770" s="293"/>
    </row>
    <row r="1771" ht="12">
      <c r="A1771" s="293"/>
    </row>
    <row r="1772" ht="12">
      <c r="A1772" s="293"/>
    </row>
    <row r="1773" ht="12">
      <c r="A1773" s="293"/>
    </row>
    <row r="1774" ht="12">
      <c r="A1774" s="293"/>
    </row>
    <row r="1775" ht="12">
      <c r="A1775" s="293"/>
    </row>
    <row r="1776" ht="12">
      <c r="A1776" s="293"/>
    </row>
    <row r="1777" ht="12">
      <c r="A1777" s="293"/>
    </row>
    <row r="1778" ht="12">
      <c r="A1778" s="293"/>
    </row>
    <row r="1779" ht="12">
      <c r="A1779" s="293"/>
    </row>
    <row r="1780" ht="12">
      <c r="A1780" s="293"/>
    </row>
    <row r="1781" ht="12">
      <c r="A1781" s="293"/>
    </row>
    <row r="1782" ht="12">
      <c r="A1782" s="293"/>
    </row>
    <row r="1783" ht="12">
      <c r="A1783" s="293"/>
    </row>
    <row r="1784" ht="12">
      <c r="A1784" s="293"/>
    </row>
    <row r="1785" ht="12">
      <c r="A1785" s="293"/>
    </row>
    <row r="1786" ht="12">
      <c r="A1786" s="293"/>
    </row>
    <row r="1787" ht="12">
      <c r="A1787" s="293"/>
    </row>
    <row r="1788" ht="12">
      <c r="A1788" s="293"/>
    </row>
    <row r="1789" ht="12">
      <c r="A1789" s="293"/>
    </row>
    <row r="1790" ht="12">
      <c r="A1790" s="293"/>
    </row>
    <row r="1791" ht="12">
      <c r="A1791" s="293"/>
    </row>
    <row r="1792" ht="12">
      <c r="A1792" s="293"/>
    </row>
    <row r="1793" ht="12">
      <c r="A1793" s="293"/>
    </row>
    <row r="1794" ht="12">
      <c r="A1794" s="293"/>
    </row>
    <row r="1795" ht="12">
      <c r="A1795" s="293"/>
    </row>
    <row r="1796" ht="12">
      <c r="A1796" s="293"/>
    </row>
    <row r="1797" ht="12">
      <c r="A1797" s="293"/>
    </row>
    <row r="1798" ht="12">
      <c r="A1798" s="293"/>
    </row>
    <row r="1799" ht="12">
      <c r="A1799" s="293"/>
    </row>
    <row r="1800" ht="12">
      <c r="A1800" s="293"/>
    </row>
    <row r="1801" ht="12">
      <c r="A1801" s="293"/>
    </row>
    <row r="1802" ht="12">
      <c r="A1802" s="293"/>
    </row>
    <row r="1803" ht="12">
      <c r="A1803" s="293"/>
    </row>
    <row r="1804" ht="12">
      <c r="A1804" s="293"/>
    </row>
    <row r="1805" ht="12">
      <c r="A1805" s="293"/>
    </row>
    <row r="1806" ht="12">
      <c r="A1806" s="293"/>
    </row>
    <row r="1807" ht="12">
      <c r="A1807" s="293"/>
    </row>
    <row r="1808" ht="12">
      <c r="A1808" s="293"/>
    </row>
    <row r="1809" ht="12">
      <c r="A1809" s="293"/>
    </row>
    <row r="1810" ht="12">
      <c r="A1810" s="293"/>
    </row>
    <row r="1811" ht="12">
      <c r="A1811" s="293"/>
    </row>
    <row r="1812" ht="12">
      <c r="A1812" s="293"/>
    </row>
    <row r="1813" ht="12">
      <c r="A1813" s="293"/>
    </row>
    <row r="1814" ht="12">
      <c r="A1814" s="293"/>
    </row>
    <row r="1815" ht="12">
      <c r="A1815" s="293"/>
    </row>
    <row r="1816" ht="12">
      <c r="A1816" s="293"/>
    </row>
    <row r="1817" ht="12">
      <c r="A1817" s="293"/>
    </row>
    <row r="1818" ht="12">
      <c r="A1818" s="293"/>
    </row>
    <row r="1819" ht="12">
      <c r="A1819" s="293"/>
    </row>
    <row r="1820" ht="12">
      <c r="A1820" s="293"/>
    </row>
    <row r="1821" ht="12">
      <c r="A1821" s="293"/>
    </row>
    <row r="1822" ht="12">
      <c r="A1822" s="293"/>
    </row>
    <row r="1823" ht="12">
      <c r="A1823" s="293"/>
    </row>
    <row r="1824" ht="12">
      <c r="A1824" s="293"/>
    </row>
    <row r="1825" ht="12">
      <c r="A1825" s="293"/>
    </row>
    <row r="1826" ht="12">
      <c r="A1826" s="293"/>
    </row>
    <row r="1827" ht="12">
      <c r="A1827" s="293"/>
    </row>
    <row r="1828" ht="12">
      <c r="A1828" s="293"/>
    </row>
    <row r="1829" ht="12">
      <c r="A1829" s="293"/>
    </row>
    <row r="1830" ht="12">
      <c r="A1830" s="293"/>
    </row>
    <row r="1831" ht="12">
      <c r="A1831" s="293"/>
    </row>
    <row r="1832" ht="12">
      <c r="A1832" s="293"/>
    </row>
    <row r="1833" ht="12">
      <c r="A1833" s="293"/>
    </row>
    <row r="1834" ht="12">
      <c r="A1834" s="293"/>
    </row>
    <row r="1835" ht="12">
      <c r="A1835" s="293"/>
    </row>
    <row r="1836" ht="12">
      <c r="A1836" s="293"/>
    </row>
    <row r="1837" ht="12">
      <c r="A1837" s="293"/>
    </row>
    <row r="1838" ht="12">
      <c r="A1838" s="293"/>
    </row>
    <row r="1839" ht="12">
      <c r="A1839" s="293"/>
    </row>
    <row r="1840" ht="12">
      <c r="A1840" s="293"/>
    </row>
    <row r="1841" ht="12">
      <c r="A1841" s="293"/>
    </row>
    <row r="1842" ht="12">
      <c r="A1842" s="293"/>
    </row>
    <row r="1843" ht="12">
      <c r="A1843" s="293"/>
    </row>
    <row r="1844" ht="12">
      <c r="A1844" s="293"/>
    </row>
    <row r="1845" ht="12">
      <c r="A1845" s="293"/>
    </row>
    <row r="1846" ht="12">
      <c r="A1846" s="293"/>
    </row>
    <row r="1847" ht="12">
      <c r="A1847" s="293"/>
    </row>
    <row r="1848" ht="12">
      <c r="A1848" s="293"/>
    </row>
    <row r="1849" ht="12">
      <c r="A1849" s="293"/>
    </row>
    <row r="1850" ht="12">
      <c r="A1850" s="293"/>
    </row>
    <row r="1851" ht="12">
      <c r="A1851" s="293"/>
    </row>
    <row r="1852" ht="12">
      <c r="A1852" s="293"/>
    </row>
    <row r="1853" ht="12">
      <c r="A1853" s="293"/>
    </row>
    <row r="1854" ht="12">
      <c r="A1854" s="293"/>
    </row>
    <row r="1855" ht="12">
      <c r="A1855" s="293"/>
    </row>
    <row r="1856" ht="12">
      <c r="A1856" s="293"/>
    </row>
    <row r="1857" ht="12">
      <c r="A1857" s="293"/>
    </row>
    <row r="1858" ht="12">
      <c r="A1858" s="293"/>
    </row>
    <row r="1859" ht="12">
      <c r="A1859" s="293"/>
    </row>
    <row r="1860" ht="12">
      <c r="A1860" s="293"/>
    </row>
    <row r="1861" ht="12">
      <c r="A1861" s="293"/>
    </row>
    <row r="1862" ht="12">
      <c r="A1862" s="293"/>
    </row>
    <row r="1863" ht="12">
      <c r="A1863" s="293"/>
    </row>
    <row r="1864" ht="12">
      <c r="A1864" s="293"/>
    </row>
    <row r="1865" ht="12">
      <c r="A1865" s="293"/>
    </row>
    <row r="1866" ht="12">
      <c r="A1866" s="293"/>
    </row>
    <row r="1867" ht="12">
      <c r="A1867" s="293"/>
    </row>
    <row r="1868" ht="12">
      <c r="A1868" s="293"/>
    </row>
    <row r="1869" ht="12">
      <c r="A1869" s="293"/>
    </row>
    <row r="1870" ht="12">
      <c r="A1870" s="293"/>
    </row>
    <row r="1871" ht="12">
      <c r="A1871" s="293"/>
    </row>
    <row r="1872" ht="12">
      <c r="A1872" s="293"/>
    </row>
    <row r="1873" ht="12">
      <c r="A1873" s="293"/>
    </row>
    <row r="1874" ht="12">
      <c r="A1874" s="293"/>
    </row>
    <row r="1875" ht="12">
      <c r="A1875" s="293"/>
    </row>
    <row r="1876" ht="12">
      <c r="A1876" s="293"/>
    </row>
    <row r="1877" ht="12">
      <c r="A1877" s="293"/>
    </row>
    <row r="1878" ht="12">
      <c r="A1878" s="293"/>
    </row>
    <row r="1879" ht="12">
      <c r="A1879" s="293"/>
    </row>
    <row r="1880" ht="12">
      <c r="A1880" s="293"/>
    </row>
    <row r="1881" ht="12">
      <c r="A1881" s="293"/>
    </row>
    <row r="1882" ht="12">
      <c r="A1882" s="293"/>
    </row>
    <row r="1883" ht="12">
      <c r="A1883" s="293"/>
    </row>
    <row r="1884" ht="12">
      <c r="A1884" s="293"/>
    </row>
    <row r="1885" ht="12">
      <c r="A1885" s="293"/>
    </row>
    <row r="1886" ht="12">
      <c r="A1886" s="293"/>
    </row>
    <row r="1887" ht="12">
      <c r="A1887" s="293"/>
    </row>
    <row r="1888" ht="12">
      <c r="A1888" s="293"/>
    </row>
    <row r="1889" ht="12">
      <c r="A1889" s="293"/>
    </row>
    <row r="1890" ht="12">
      <c r="A1890" s="293"/>
    </row>
    <row r="1891" ht="12">
      <c r="A1891" s="293"/>
    </row>
    <row r="1892" ht="12">
      <c r="A1892" s="293"/>
    </row>
    <row r="1893" ht="12">
      <c r="A1893" s="293"/>
    </row>
    <row r="1894" ht="12">
      <c r="A1894" s="293"/>
    </row>
    <row r="1895" ht="12">
      <c r="A1895" s="293"/>
    </row>
    <row r="1896" ht="12">
      <c r="A1896" s="293"/>
    </row>
    <row r="1897" ht="12">
      <c r="A1897" s="293"/>
    </row>
    <row r="1898" ht="12">
      <c r="A1898" s="293"/>
    </row>
    <row r="1899" ht="12">
      <c r="A1899" s="293"/>
    </row>
    <row r="1900" ht="12">
      <c r="A1900" s="293"/>
    </row>
    <row r="1901" ht="12">
      <c r="A1901" s="293"/>
    </row>
    <row r="1902" ht="12">
      <c r="A1902" s="293"/>
    </row>
    <row r="1903" ht="12">
      <c r="A1903" s="293"/>
    </row>
    <row r="1904" ht="12">
      <c r="A1904" s="293"/>
    </row>
    <row r="1905" ht="12">
      <c r="A1905" s="293"/>
    </row>
    <row r="1906" ht="12">
      <c r="A1906" s="293"/>
    </row>
    <row r="1907" ht="12">
      <c r="A1907" s="293"/>
    </row>
    <row r="1908" ht="12">
      <c r="A1908" s="293"/>
    </row>
    <row r="1909" ht="12">
      <c r="A1909" s="293"/>
    </row>
    <row r="1910" ht="12">
      <c r="A1910" s="293"/>
    </row>
    <row r="1911" ht="12">
      <c r="A1911" s="293"/>
    </row>
    <row r="1912" ht="12">
      <c r="A1912" s="293"/>
    </row>
    <row r="1913" ht="12">
      <c r="A1913" s="293"/>
    </row>
    <row r="1914" ht="12">
      <c r="A1914" s="293"/>
    </row>
    <row r="1915" ht="12">
      <c r="A1915" s="293"/>
    </row>
    <row r="1916" ht="12">
      <c r="A1916" s="293"/>
    </row>
    <row r="1917" ht="12">
      <c r="A1917" s="293"/>
    </row>
    <row r="1918" ht="12">
      <c r="A1918" s="293"/>
    </row>
    <row r="1919" ht="12">
      <c r="A1919" s="293"/>
    </row>
    <row r="1920" ht="12">
      <c r="A1920" s="293"/>
    </row>
    <row r="1921" ht="12">
      <c r="A1921" s="293"/>
    </row>
    <row r="1922" ht="12">
      <c r="A1922" s="293"/>
    </row>
    <row r="1923" ht="12">
      <c r="A1923" s="293"/>
    </row>
    <row r="1924" ht="12">
      <c r="A1924" s="293"/>
    </row>
    <row r="1925" ht="12">
      <c r="A1925" s="293"/>
    </row>
    <row r="1926" ht="12">
      <c r="A1926" s="293"/>
    </row>
    <row r="1927" ht="12">
      <c r="A1927" s="293"/>
    </row>
    <row r="1928" ht="12">
      <c r="A1928" s="293"/>
    </row>
    <row r="1929" ht="12">
      <c r="A1929" s="293"/>
    </row>
    <row r="1930" ht="12">
      <c r="A1930" s="293"/>
    </row>
    <row r="1931" ht="12">
      <c r="A1931" s="293"/>
    </row>
    <row r="1932" ht="12">
      <c r="A1932" s="293"/>
    </row>
    <row r="1933" ht="12">
      <c r="A1933" s="293"/>
    </row>
    <row r="1934" ht="12">
      <c r="A1934" s="293"/>
    </row>
    <row r="1935" ht="12">
      <c r="A1935" s="293"/>
    </row>
    <row r="1936" ht="12">
      <c r="A1936" s="293"/>
    </row>
    <row r="1937" ht="12">
      <c r="A1937" s="293"/>
    </row>
    <row r="1938" ht="12">
      <c r="A1938" s="293"/>
    </row>
    <row r="1939" ht="12">
      <c r="A1939" s="293"/>
    </row>
    <row r="1940" ht="12">
      <c r="A1940" s="293"/>
    </row>
    <row r="1941" ht="12">
      <c r="A1941" s="293"/>
    </row>
    <row r="1942" ht="12">
      <c r="A1942" s="293"/>
    </row>
    <row r="1943" ht="12">
      <c r="A1943" s="293"/>
    </row>
    <row r="1944" ht="12">
      <c r="A1944" s="293"/>
    </row>
    <row r="1945" ht="12">
      <c r="A1945" s="293"/>
    </row>
    <row r="1946" ht="12">
      <c r="A1946" s="293"/>
    </row>
    <row r="1947" ht="12">
      <c r="A1947" s="293"/>
    </row>
    <row r="1948" ht="12">
      <c r="A1948" s="293"/>
    </row>
    <row r="1949" ht="12">
      <c r="A1949" s="293"/>
    </row>
    <row r="1950" ht="12">
      <c r="A1950" s="293"/>
    </row>
    <row r="1951" ht="12">
      <c r="A1951" s="293"/>
    </row>
    <row r="1952" ht="12">
      <c r="A1952" s="293"/>
    </row>
    <row r="1953" ht="12">
      <c r="A1953" s="293"/>
    </row>
    <row r="1954" ht="12">
      <c r="A1954" s="293"/>
    </row>
    <row r="1955" ht="12">
      <c r="A1955" s="293"/>
    </row>
    <row r="1956" ht="12">
      <c r="A1956" s="293"/>
    </row>
    <row r="1957" ht="12">
      <c r="A1957" s="293"/>
    </row>
    <row r="1958" ht="12">
      <c r="A1958" s="293"/>
    </row>
    <row r="1959" ht="12">
      <c r="A1959" s="293"/>
    </row>
    <row r="1960" ht="12">
      <c r="A1960" s="293"/>
    </row>
    <row r="1961" ht="12">
      <c r="A1961" s="293"/>
    </row>
    <row r="1962" ht="12">
      <c r="A1962" s="293"/>
    </row>
    <row r="1963" ht="12">
      <c r="A1963" s="293"/>
    </row>
    <row r="1964" ht="12">
      <c r="A1964" s="293"/>
    </row>
    <row r="1965" ht="12">
      <c r="A1965" s="293"/>
    </row>
    <row r="1966" ht="12">
      <c r="A1966" s="293"/>
    </row>
    <row r="1967" ht="12">
      <c r="A1967" s="293"/>
    </row>
    <row r="1968" ht="12">
      <c r="A1968" s="293"/>
    </row>
    <row r="1969" ht="12">
      <c r="A1969" s="293"/>
    </row>
    <row r="1970" ht="12">
      <c r="A1970" s="293"/>
    </row>
    <row r="1971" ht="12">
      <c r="A1971" s="293"/>
    </row>
    <row r="1972" ht="12">
      <c r="A1972" s="293"/>
    </row>
    <row r="1973" ht="12">
      <c r="A1973" s="293"/>
    </row>
    <row r="1974" ht="12">
      <c r="A1974" s="293"/>
    </row>
    <row r="1975" ht="12">
      <c r="A1975" s="293"/>
    </row>
    <row r="1976" ht="12">
      <c r="A1976" s="293"/>
    </row>
    <row r="1977" ht="12">
      <c r="A1977" s="293"/>
    </row>
    <row r="1978" ht="12">
      <c r="A1978" s="293"/>
    </row>
    <row r="1979" ht="12">
      <c r="A1979" s="293"/>
    </row>
    <row r="1980" ht="12">
      <c r="A1980" s="293"/>
    </row>
    <row r="1981" ht="12">
      <c r="A1981" s="293"/>
    </row>
    <row r="1982" ht="12">
      <c r="A1982" s="293"/>
    </row>
    <row r="1983" ht="12">
      <c r="A1983" s="293"/>
    </row>
    <row r="1984" ht="12">
      <c r="A1984" s="293"/>
    </row>
    <row r="1985" ht="12">
      <c r="A1985" s="293"/>
    </row>
    <row r="1986" ht="12">
      <c r="A1986" s="293"/>
    </row>
    <row r="1987" ht="12">
      <c r="A1987" s="293"/>
    </row>
    <row r="1988" ht="12">
      <c r="A1988" s="293"/>
    </row>
    <row r="1989" ht="12">
      <c r="A1989" s="293"/>
    </row>
    <row r="1990" ht="12">
      <c r="A1990" s="293"/>
    </row>
    <row r="1991" ht="12">
      <c r="A1991" s="293"/>
    </row>
    <row r="1992" ht="12">
      <c r="A1992" s="293"/>
    </row>
    <row r="1993" ht="12">
      <c r="A1993" s="293"/>
    </row>
    <row r="1994" ht="12">
      <c r="A1994" s="293"/>
    </row>
    <row r="1995" ht="12">
      <c r="A1995" s="293"/>
    </row>
    <row r="1996" ht="12">
      <c r="A1996" s="293"/>
    </row>
    <row r="1997" ht="12">
      <c r="A1997" s="293"/>
    </row>
    <row r="1998" ht="12">
      <c r="A1998" s="293"/>
    </row>
    <row r="1999" ht="12">
      <c r="A1999" s="293"/>
    </row>
    <row r="2000" ht="12">
      <c r="A2000" s="293"/>
    </row>
    <row r="2001" ht="12">
      <c r="A2001" s="293"/>
    </row>
    <row r="2002" ht="12">
      <c r="A2002" s="293"/>
    </row>
    <row r="2003" ht="12">
      <c r="A2003" s="293"/>
    </row>
    <row r="2004" ht="12">
      <c r="A2004" s="293"/>
    </row>
    <row r="2005" ht="12">
      <c r="A2005" s="293"/>
    </row>
    <row r="2006" ht="12">
      <c r="A2006" s="293"/>
    </row>
    <row r="2007" ht="12">
      <c r="A2007" s="293"/>
    </row>
    <row r="2008" ht="12">
      <c r="A2008" s="293"/>
    </row>
    <row r="2009" ht="12">
      <c r="A2009" s="293"/>
    </row>
    <row r="2010" ht="12">
      <c r="A2010" s="293"/>
    </row>
    <row r="2011" ht="12">
      <c r="A2011" s="293"/>
    </row>
    <row r="2012" ht="12">
      <c r="A2012" s="293"/>
    </row>
    <row r="2013" ht="12">
      <c r="A2013" s="293"/>
    </row>
    <row r="2014" ht="12">
      <c r="A2014" s="293"/>
    </row>
    <row r="2015" ht="12">
      <c r="A2015" s="293"/>
    </row>
    <row r="2016" ht="12">
      <c r="A2016" s="293"/>
    </row>
    <row r="2017" ht="12">
      <c r="A2017" s="293"/>
    </row>
    <row r="2018" ht="12">
      <c r="A2018" s="293"/>
    </row>
    <row r="2019" ht="12">
      <c r="A2019" s="293"/>
    </row>
    <row r="2020" ht="12">
      <c r="A2020" s="293"/>
    </row>
    <row r="2021" ht="12">
      <c r="A2021" s="293"/>
    </row>
    <row r="2022" ht="12">
      <c r="A2022" s="293"/>
    </row>
    <row r="2023" ht="12">
      <c r="A2023" s="293"/>
    </row>
    <row r="2024" ht="12">
      <c r="A2024" s="293"/>
    </row>
    <row r="2025" ht="12">
      <c r="A2025" s="293"/>
    </row>
    <row r="2026" ht="12">
      <c r="A2026" s="293"/>
    </row>
    <row r="2027" ht="12">
      <c r="A2027" s="293"/>
    </row>
    <row r="2028" ht="12">
      <c r="A2028" s="293"/>
    </row>
    <row r="2029" ht="12">
      <c r="A2029" s="293"/>
    </row>
    <row r="2030" ht="12">
      <c r="A2030" s="293"/>
    </row>
    <row r="2031" ht="12">
      <c r="A2031" s="293"/>
    </row>
    <row r="2032" ht="12">
      <c r="A2032" s="293"/>
    </row>
    <row r="2033" ht="12">
      <c r="A2033" s="293"/>
    </row>
    <row r="2034" ht="12">
      <c r="A2034" s="293"/>
    </row>
    <row r="2035" ht="12">
      <c r="A2035" s="293"/>
    </row>
    <row r="2036" ht="12">
      <c r="A2036" s="293"/>
    </row>
    <row r="2037" ht="12">
      <c r="A2037" s="293"/>
    </row>
    <row r="2038" ht="12">
      <c r="A2038" s="293"/>
    </row>
    <row r="2039" ht="12">
      <c r="A2039" s="293"/>
    </row>
    <row r="2040" ht="12">
      <c r="A2040" s="293"/>
    </row>
    <row r="2041" ht="12">
      <c r="A2041" s="293"/>
    </row>
    <row r="2042" ht="12">
      <c r="A2042" s="293"/>
    </row>
    <row r="2043" ht="12">
      <c r="A2043" s="293"/>
    </row>
    <row r="2044" ht="12">
      <c r="A2044" s="293"/>
    </row>
    <row r="2045" ht="12">
      <c r="A2045" s="293"/>
    </row>
    <row r="2046" ht="12">
      <c r="A2046" s="293"/>
    </row>
    <row r="2047" ht="12">
      <c r="A2047" s="293"/>
    </row>
    <row r="2048" ht="12">
      <c r="A2048" s="293"/>
    </row>
    <row r="2049" ht="12">
      <c r="A2049" s="293"/>
    </row>
    <row r="2050" ht="12">
      <c r="A2050" s="293"/>
    </row>
    <row r="2051" ht="12">
      <c r="A2051" s="293"/>
    </row>
    <row r="2052" ht="12">
      <c r="A2052" s="293"/>
    </row>
    <row r="2053" ht="12">
      <c r="A2053" s="293"/>
    </row>
    <row r="2054" ht="12">
      <c r="A2054" s="293"/>
    </row>
    <row r="2055" ht="12">
      <c r="A2055" s="293"/>
    </row>
    <row r="2056" ht="12">
      <c r="A2056" s="293"/>
    </row>
    <row r="2057" ht="12">
      <c r="A2057" s="293"/>
    </row>
    <row r="2058" ht="12">
      <c r="A2058" s="293"/>
    </row>
    <row r="2059" ht="12">
      <c r="A2059" s="293"/>
    </row>
    <row r="2060" ht="12">
      <c r="A2060" s="293"/>
    </row>
    <row r="2061" ht="12">
      <c r="A2061" s="293"/>
    </row>
    <row r="2062" ht="12">
      <c r="A2062" s="293"/>
    </row>
    <row r="2063" ht="12">
      <c r="A2063" s="293"/>
    </row>
    <row r="2064" ht="12">
      <c r="A2064" s="293"/>
    </row>
    <row r="2065" ht="12">
      <c r="A2065" s="293"/>
    </row>
    <row r="2066" ht="12">
      <c r="A2066" s="293"/>
    </row>
    <row r="2067" ht="12">
      <c r="A2067" s="293"/>
    </row>
    <row r="2068" ht="12">
      <c r="A2068" s="293"/>
    </row>
    <row r="2069" ht="12">
      <c r="A2069" s="293"/>
    </row>
    <row r="2070" ht="12">
      <c r="A2070" s="293"/>
    </row>
    <row r="2071" ht="12">
      <c r="A2071" s="293"/>
    </row>
    <row r="2072" ht="12">
      <c r="A2072" s="293"/>
    </row>
    <row r="2073" ht="12">
      <c r="A2073" s="293"/>
    </row>
    <row r="2074" ht="12">
      <c r="A2074" s="293"/>
    </row>
    <row r="2075" ht="12">
      <c r="A2075" s="293"/>
    </row>
    <row r="2076" ht="12">
      <c r="A2076" s="293"/>
    </row>
    <row r="2077" ht="12">
      <c r="A2077" s="293"/>
    </row>
    <row r="2078" ht="12">
      <c r="A2078" s="293"/>
    </row>
    <row r="2079" ht="12">
      <c r="A2079" s="293"/>
    </row>
    <row r="2080" ht="12">
      <c r="A2080" s="293"/>
    </row>
    <row r="2081" ht="12">
      <c r="A2081" s="293"/>
    </row>
    <row r="2082" ht="12">
      <c r="A2082" s="293"/>
    </row>
    <row r="2083" ht="12">
      <c r="A2083" s="293"/>
    </row>
    <row r="2084" ht="12">
      <c r="A2084" s="293"/>
    </row>
    <row r="2085" ht="12">
      <c r="A2085" s="293"/>
    </row>
    <row r="2086" ht="12">
      <c r="A2086" s="293"/>
    </row>
    <row r="2087" ht="12">
      <c r="A2087" s="293"/>
    </row>
    <row r="2088" ht="12">
      <c r="A2088" s="293"/>
    </row>
    <row r="2089" ht="12">
      <c r="A2089" s="293"/>
    </row>
    <row r="2090" ht="12">
      <c r="A2090" s="293"/>
    </row>
    <row r="2091" ht="12">
      <c r="A2091" s="293"/>
    </row>
    <row r="2092" ht="12">
      <c r="A2092" s="293"/>
    </row>
    <row r="2093" ht="12">
      <c r="A2093" s="293"/>
    </row>
    <row r="2094" ht="12">
      <c r="A2094" s="293"/>
    </row>
    <row r="2095" ht="12">
      <c r="A2095" s="293"/>
    </row>
    <row r="2096" ht="12">
      <c r="A2096" s="293"/>
    </row>
    <row r="2097" ht="12">
      <c r="A2097" s="293"/>
    </row>
    <row r="2098" ht="12">
      <c r="A2098" s="293"/>
    </row>
    <row r="2099" ht="12">
      <c r="A2099" s="293"/>
    </row>
    <row r="2100" ht="12">
      <c r="A2100" s="293"/>
    </row>
    <row r="2101" ht="12">
      <c r="A2101" s="293"/>
    </row>
    <row r="2102" ht="12">
      <c r="A2102" s="293"/>
    </row>
    <row r="2103" ht="12">
      <c r="A2103" s="293"/>
    </row>
    <row r="2104" ht="12">
      <c r="A2104" s="293"/>
    </row>
    <row r="2105" ht="12">
      <c r="A2105" s="293"/>
    </row>
    <row r="2106" ht="12">
      <c r="A2106" s="293"/>
    </row>
    <row r="2107" ht="12">
      <c r="A2107" s="293"/>
    </row>
    <row r="2108" ht="12">
      <c r="A2108" s="293"/>
    </row>
    <row r="2109" ht="12">
      <c r="A2109" s="293"/>
    </row>
    <row r="2110" ht="12">
      <c r="A2110" s="293"/>
    </row>
    <row r="2111" ht="12">
      <c r="A2111" s="293"/>
    </row>
    <row r="2112" ht="12">
      <c r="A2112" s="293"/>
    </row>
    <row r="2113" ht="12">
      <c r="A2113" s="293"/>
    </row>
    <row r="2114" ht="12">
      <c r="A2114" s="293"/>
    </row>
    <row r="2115" ht="12">
      <c r="A2115" s="293"/>
    </row>
    <row r="2116" ht="12">
      <c r="A2116" s="293"/>
    </row>
    <row r="2117" ht="12">
      <c r="A2117" s="293"/>
    </row>
    <row r="2118" ht="12">
      <c r="A2118" s="293"/>
    </row>
    <row r="2119" ht="12">
      <c r="A2119" s="293"/>
    </row>
    <row r="2120" ht="12">
      <c r="A2120" s="293"/>
    </row>
    <row r="2121" ht="12">
      <c r="A2121" s="293"/>
    </row>
    <row r="2122" ht="12">
      <c r="A2122" s="293"/>
    </row>
    <row r="2123" ht="12">
      <c r="A2123" s="293"/>
    </row>
    <row r="2124" ht="12">
      <c r="A2124" s="293"/>
    </row>
    <row r="2125" ht="12">
      <c r="A2125" s="293"/>
    </row>
    <row r="2126" ht="12">
      <c r="A2126" s="293"/>
    </row>
    <row r="2127" ht="12">
      <c r="A2127" s="293"/>
    </row>
    <row r="2128" ht="12">
      <c r="A2128" s="293"/>
    </row>
    <row r="2129" ht="12">
      <c r="A2129" s="293"/>
    </row>
    <row r="2130" ht="12">
      <c r="A2130" s="293"/>
    </row>
    <row r="2131" ht="12">
      <c r="A2131" s="293"/>
    </row>
    <row r="2132" ht="12">
      <c r="A2132" s="293"/>
    </row>
    <row r="2133" ht="12">
      <c r="A2133" s="293"/>
    </row>
    <row r="2134" ht="12">
      <c r="A2134" s="293"/>
    </row>
    <row r="2135" ht="12">
      <c r="A2135" s="293"/>
    </row>
    <row r="2136" ht="12">
      <c r="A2136" s="293"/>
    </row>
    <row r="2137" ht="12">
      <c r="A2137" s="293"/>
    </row>
    <row r="2138" ht="12">
      <c r="A2138" s="293"/>
    </row>
    <row r="2139" ht="12">
      <c r="A2139" s="293"/>
    </row>
    <row r="2140" ht="12">
      <c r="A2140" s="293"/>
    </row>
    <row r="2141" ht="12">
      <c r="A2141" s="293"/>
    </row>
    <row r="2142" ht="12">
      <c r="A2142" s="293"/>
    </row>
    <row r="2143" ht="12">
      <c r="A2143" s="293"/>
    </row>
    <row r="2144" ht="12">
      <c r="A2144" s="293"/>
    </row>
    <row r="2145" ht="12">
      <c r="A2145" s="293"/>
    </row>
    <row r="2146" ht="12">
      <c r="A2146" s="293"/>
    </row>
    <row r="2147" ht="12">
      <c r="A2147" s="293"/>
    </row>
    <row r="2148" ht="12">
      <c r="A2148" s="293"/>
    </row>
    <row r="2149" ht="12">
      <c r="A2149" s="293"/>
    </row>
    <row r="2150" ht="12">
      <c r="A2150" s="293"/>
    </row>
    <row r="2151" ht="12">
      <c r="A2151" s="293"/>
    </row>
    <row r="2152" ht="12">
      <c r="A2152" s="293"/>
    </row>
    <row r="2153" ht="12">
      <c r="A2153" s="293"/>
    </row>
    <row r="2154" ht="12">
      <c r="A2154" s="293"/>
    </row>
    <row r="2155" ht="12">
      <c r="A2155" s="293"/>
    </row>
    <row r="2156" ht="12">
      <c r="A2156" s="293"/>
    </row>
    <row r="2157" ht="12">
      <c r="A2157" s="293"/>
    </row>
    <row r="2158" ht="12">
      <c r="A2158" s="293"/>
    </row>
    <row r="2159" ht="12">
      <c r="A2159" s="293"/>
    </row>
    <row r="2160" ht="12">
      <c r="A2160" s="293"/>
    </row>
    <row r="2161" ht="12">
      <c r="A2161" s="293"/>
    </row>
    <row r="2162" ht="12">
      <c r="A2162" s="293"/>
    </row>
    <row r="2163" ht="12">
      <c r="A2163" s="293"/>
    </row>
    <row r="2164" ht="12">
      <c r="A2164" s="293"/>
    </row>
    <row r="2165" ht="12">
      <c r="A2165" s="293"/>
    </row>
    <row r="2166" ht="12">
      <c r="A2166" s="293"/>
    </row>
    <row r="2167" ht="12">
      <c r="A2167" s="293"/>
    </row>
    <row r="2168" ht="12">
      <c r="A2168" s="293"/>
    </row>
    <row r="2169" ht="12">
      <c r="A2169" s="293"/>
    </row>
    <row r="2170" ht="12">
      <c r="A2170" s="293"/>
    </row>
    <row r="2171" ht="12">
      <c r="A2171" s="293"/>
    </row>
    <row r="2172" ht="12">
      <c r="A2172" s="293"/>
    </row>
    <row r="2173" ht="12">
      <c r="A2173" s="293"/>
    </row>
    <row r="2174" ht="12">
      <c r="A2174" s="293"/>
    </row>
    <row r="2175" ht="12">
      <c r="A2175" s="293"/>
    </row>
    <row r="2176" ht="12">
      <c r="A2176" s="293"/>
    </row>
    <row r="2177" ht="12">
      <c r="A2177" s="293"/>
    </row>
    <row r="2178" ht="12">
      <c r="A2178" s="293"/>
    </row>
    <row r="2179" ht="12">
      <c r="A2179" s="293"/>
    </row>
    <row r="2180" ht="12">
      <c r="A2180" s="293"/>
    </row>
    <row r="2181" ht="12">
      <c r="A2181" s="293"/>
    </row>
    <row r="2182" ht="12">
      <c r="A2182" s="293"/>
    </row>
    <row r="2183" ht="12">
      <c r="A2183" s="293"/>
    </row>
    <row r="2184" ht="12">
      <c r="A2184" s="293"/>
    </row>
    <row r="2185" ht="12">
      <c r="A2185" s="293"/>
    </row>
    <row r="2186" ht="12">
      <c r="A2186" s="293"/>
    </row>
    <row r="2187" ht="12">
      <c r="A2187" s="293"/>
    </row>
    <row r="2188" ht="12">
      <c r="A2188" s="293"/>
    </row>
    <row r="2189" ht="12">
      <c r="A2189" s="293"/>
    </row>
    <row r="2190" ht="12">
      <c r="A2190" s="293"/>
    </row>
    <row r="2191" ht="12">
      <c r="A2191" s="293"/>
    </row>
    <row r="2192" ht="12">
      <c r="A2192" s="293"/>
    </row>
    <row r="2193" ht="12">
      <c r="A2193" s="293"/>
    </row>
    <row r="2194" ht="12">
      <c r="A2194" s="293"/>
    </row>
    <row r="2195" ht="12">
      <c r="A2195" s="293"/>
    </row>
    <row r="2196" ht="12">
      <c r="A2196" s="293"/>
    </row>
    <row r="2197" ht="12">
      <c r="A2197" s="293"/>
    </row>
    <row r="2198" ht="12">
      <c r="A2198" s="293"/>
    </row>
    <row r="2199" ht="12">
      <c r="A2199" s="293"/>
    </row>
    <row r="2200" ht="12">
      <c r="A2200" s="293"/>
    </row>
    <row r="2201" ht="12">
      <c r="A2201" s="293"/>
    </row>
    <row r="2202" ht="12">
      <c r="A2202" s="293"/>
    </row>
    <row r="2203" ht="12">
      <c r="A2203" s="293"/>
    </row>
    <row r="2204" ht="12">
      <c r="A2204" s="293"/>
    </row>
    <row r="2205" ht="12">
      <c r="A2205" s="293"/>
    </row>
    <row r="2206" ht="12">
      <c r="A2206" s="293"/>
    </row>
    <row r="2207" ht="12">
      <c r="A2207" s="293"/>
    </row>
    <row r="2208" ht="12">
      <c r="A2208" s="293"/>
    </row>
    <row r="2209" ht="12">
      <c r="A2209" s="293"/>
    </row>
    <row r="2210" ht="12">
      <c r="A2210" s="293"/>
    </row>
    <row r="2211" ht="12">
      <c r="A2211" s="293"/>
    </row>
    <row r="2212" ht="12">
      <c r="A2212" s="293"/>
    </row>
    <row r="2213" ht="12">
      <c r="A2213" s="293"/>
    </row>
    <row r="2214" ht="12">
      <c r="A2214" s="293"/>
    </row>
    <row r="2215" ht="12">
      <c r="A2215" s="293"/>
    </row>
    <row r="2216" ht="12">
      <c r="A2216" s="293"/>
    </row>
    <row r="2217" ht="12">
      <c r="A2217" s="293"/>
    </row>
    <row r="2218" ht="12">
      <c r="A2218" s="293"/>
    </row>
    <row r="2219" ht="12">
      <c r="A2219" s="293"/>
    </row>
    <row r="2220" ht="12">
      <c r="A2220" s="293"/>
    </row>
    <row r="2221" ht="12">
      <c r="A2221" s="293"/>
    </row>
    <row r="2222" ht="12">
      <c r="A2222" s="293"/>
    </row>
    <row r="2223" ht="12">
      <c r="A2223" s="293"/>
    </row>
    <row r="2224" ht="12">
      <c r="A2224" s="293"/>
    </row>
    <row r="2225" ht="12">
      <c r="A2225" s="293"/>
    </row>
    <row r="2226" ht="12">
      <c r="A2226" s="293"/>
    </row>
    <row r="2227" ht="12">
      <c r="A2227" s="293"/>
    </row>
    <row r="2228" ht="12">
      <c r="A2228" s="293"/>
    </row>
    <row r="2229" ht="12">
      <c r="A2229" s="293"/>
    </row>
    <row r="2230" ht="12">
      <c r="A2230" s="293"/>
    </row>
    <row r="2231" ht="12">
      <c r="A2231" s="293"/>
    </row>
    <row r="2232" ht="12">
      <c r="A2232" s="293"/>
    </row>
    <row r="2233" ht="12">
      <c r="A2233" s="293"/>
    </row>
    <row r="2234" ht="12">
      <c r="A2234" s="293"/>
    </row>
    <row r="2235" ht="12">
      <c r="A2235" s="293"/>
    </row>
    <row r="2236" ht="12">
      <c r="A2236" s="293"/>
    </row>
    <row r="2237" ht="12">
      <c r="A2237" s="293"/>
    </row>
    <row r="2238" ht="12">
      <c r="A2238" s="293"/>
    </row>
    <row r="2239" ht="12">
      <c r="A2239" s="293"/>
    </row>
    <row r="2240" ht="12">
      <c r="A2240" s="293"/>
    </row>
    <row r="2241" ht="12">
      <c r="A2241" s="293"/>
    </row>
    <row r="2242" ht="12">
      <c r="A2242" s="293"/>
    </row>
    <row r="2243" ht="12">
      <c r="A2243" s="293"/>
    </row>
    <row r="2244" ht="12">
      <c r="A2244" s="293"/>
    </row>
    <row r="2245" ht="12">
      <c r="A2245" s="293"/>
    </row>
    <row r="2246" ht="12">
      <c r="A2246" s="293"/>
    </row>
    <row r="2247" ht="12">
      <c r="A2247" s="293"/>
    </row>
    <row r="2248" ht="12">
      <c r="A2248" s="293"/>
    </row>
    <row r="2249" ht="12">
      <c r="A2249" s="293"/>
    </row>
    <row r="2250" ht="12">
      <c r="A2250" s="293"/>
    </row>
    <row r="2251" ht="12">
      <c r="A2251" s="293"/>
    </row>
    <row r="2252" ht="12">
      <c r="A2252" s="293"/>
    </row>
    <row r="2253" ht="12">
      <c r="A2253" s="293"/>
    </row>
    <row r="2254" ht="12">
      <c r="A2254" s="293"/>
    </row>
    <row r="2255" ht="12">
      <c r="A2255" s="293"/>
    </row>
    <row r="2256" ht="12">
      <c r="A2256" s="293"/>
    </row>
    <row r="2257" ht="12">
      <c r="A2257" s="293"/>
    </row>
    <row r="2258" ht="12">
      <c r="A2258" s="293"/>
    </row>
    <row r="2259" ht="12">
      <c r="A2259" s="293"/>
    </row>
    <row r="2260" ht="12">
      <c r="A2260" s="293"/>
    </row>
    <row r="2261" ht="12">
      <c r="A2261" s="293"/>
    </row>
    <row r="2262" ht="12">
      <c r="A2262" s="293"/>
    </row>
    <row r="2263" ht="12">
      <c r="A2263" s="293"/>
    </row>
    <row r="2264" ht="12">
      <c r="A2264" s="293"/>
    </row>
    <row r="2265" ht="12">
      <c r="A2265" s="293"/>
    </row>
    <row r="2266" ht="12">
      <c r="A2266" s="293"/>
    </row>
    <row r="2267" ht="12">
      <c r="A2267" s="293"/>
    </row>
    <row r="2268" ht="12">
      <c r="A2268" s="293"/>
    </row>
    <row r="2269" ht="12">
      <c r="A2269" s="293"/>
    </row>
    <row r="2270" ht="12">
      <c r="A2270" s="293"/>
    </row>
    <row r="2271" ht="12">
      <c r="A2271" s="293"/>
    </row>
    <row r="2272" ht="12">
      <c r="A2272" s="293"/>
    </row>
    <row r="2273" ht="12">
      <c r="A2273" s="293"/>
    </row>
    <row r="2274" ht="12">
      <c r="A2274" s="293"/>
    </row>
    <row r="2275" ht="12">
      <c r="A2275" s="293"/>
    </row>
    <row r="2276" ht="12">
      <c r="A2276" s="293"/>
    </row>
    <row r="2277" ht="12">
      <c r="A2277" s="293"/>
    </row>
    <row r="2278" ht="12">
      <c r="A2278" s="293"/>
    </row>
    <row r="2279" ht="12">
      <c r="A2279" s="293"/>
    </row>
    <row r="2280" ht="12">
      <c r="A2280" s="293"/>
    </row>
    <row r="2281" ht="12">
      <c r="A2281" s="293"/>
    </row>
    <row r="2282" ht="12">
      <c r="A2282" s="293"/>
    </row>
    <row r="2283" ht="12">
      <c r="A2283" s="293"/>
    </row>
    <row r="2284" ht="12">
      <c r="A2284" s="293"/>
    </row>
    <row r="2285" ht="12">
      <c r="A2285" s="293"/>
    </row>
    <row r="2286" ht="12">
      <c r="A2286" s="293"/>
    </row>
    <row r="2287" ht="12">
      <c r="A2287" s="293"/>
    </row>
    <row r="2288" ht="12">
      <c r="A2288" s="293"/>
    </row>
    <row r="2289" ht="12">
      <c r="A2289" s="293"/>
    </row>
    <row r="2290" ht="12">
      <c r="A2290" s="293"/>
    </row>
    <row r="2291" ht="12">
      <c r="A2291" s="293"/>
    </row>
    <row r="2292" ht="12">
      <c r="A2292" s="293"/>
    </row>
    <row r="2293" ht="12">
      <c r="A2293" s="293"/>
    </row>
    <row r="2294" ht="12">
      <c r="A2294" s="293"/>
    </row>
    <row r="2295" ht="12">
      <c r="A2295" s="293"/>
    </row>
    <row r="2296" ht="12">
      <c r="A2296" s="293"/>
    </row>
    <row r="2297" ht="12">
      <c r="A2297" s="293"/>
    </row>
    <row r="2298" ht="12">
      <c r="A2298" s="293"/>
    </row>
    <row r="2299" ht="12">
      <c r="A2299" s="293"/>
    </row>
    <row r="2300" ht="12">
      <c r="A2300" s="293"/>
    </row>
    <row r="2301" ht="12">
      <c r="A2301" s="293"/>
    </row>
    <row r="2302" ht="12">
      <c r="A2302" s="293"/>
    </row>
    <row r="2303" ht="12">
      <c r="A2303" s="293"/>
    </row>
    <row r="2304" ht="12">
      <c r="A2304" s="293"/>
    </row>
    <row r="2305" ht="12">
      <c r="A2305" s="293"/>
    </row>
    <row r="2306" ht="12">
      <c r="A2306" s="293"/>
    </row>
    <row r="2307" ht="12">
      <c r="A2307" s="293"/>
    </row>
    <row r="2308" ht="12">
      <c r="A2308" s="293"/>
    </row>
    <row r="2309" ht="12">
      <c r="A2309" s="293"/>
    </row>
    <row r="2310" ht="12">
      <c r="A2310" s="293"/>
    </row>
    <row r="2311" ht="12">
      <c r="A2311" s="293"/>
    </row>
    <row r="2312" ht="12">
      <c r="A2312" s="293"/>
    </row>
    <row r="2313" ht="12">
      <c r="A2313" s="293"/>
    </row>
    <row r="2314" ht="12">
      <c r="A2314" s="293"/>
    </row>
    <row r="2315" ht="12">
      <c r="A2315" s="293"/>
    </row>
    <row r="2316" ht="12">
      <c r="A2316" s="293"/>
    </row>
    <row r="2317" ht="12">
      <c r="A2317" s="293"/>
    </row>
    <row r="2318" ht="12">
      <c r="A2318" s="293"/>
    </row>
    <row r="2319" ht="12">
      <c r="A2319" s="293"/>
    </row>
    <row r="2320" ht="12">
      <c r="A2320" s="293"/>
    </row>
    <row r="2321" ht="12">
      <c r="A2321" s="293"/>
    </row>
    <row r="2322" ht="12">
      <c r="A2322" s="293"/>
    </row>
    <row r="2323" ht="12">
      <c r="A2323" s="293"/>
    </row>
    <row r="2324" ht="12">
      <c r="A2324" s="293"/>
    </row>
    <row r="2325" ht="12">
      <c r="A2325" s="293"/>
    </row>
    <row r="2326" ht="12">
      <c r="A2326" s="293"/>
    </row>
    <row r="2327" ht="12">
      <c r="A2327" s="293"/>
    </row>
    <row r="2328" ht="12">
      <c r="A2328" s="293"/>
    </row>
    <row r="2329" ht="12">
      <c r="A2329" s="293"/>
    </row>
    <row r="2330" ht="12">
      <c r="A2330" s="293"/>
    </row>
    <row r="2331" ht="12">
      <c r="A2331" s="293"/>
    </row>
    <row r="2332" ht="12">
      <c r="A2332" s="293"/>
    </row>
    <row r="2333" ht="12">
      <c r="A2333" s="293"/>
    </row>
    <row r="2334" ht="12">
      <c r="A2334" s="293"/>
    </row>
    <row r="2335" ht="12">
      <c r="A2335" s="293"/>
    </row>
    <row r="2336" ht="12">
      <c r="A2336" s="293"/>
    </row>
    <row r="2337" ht="12">
      <c r="A2337" s="293"/>
    </row>
    <row r="2338" ht="12">
      <c r="A2338" s="293"/>
    </row>
    <row r="2339" ht="12">
      <c r="A2339" s="293"/>
    </row>
    <row r="2340" ht="12">
      <c r="A2340" s="293"/>
    </row>
    <row r="2341" ht="12">
      <c r="A2341" s="293"/>
    </row>
    <row r="2342" ht="12">
      <c r="A2342" s="293"/>
    </row>
    <row r="2343" ht="12">
      <c r="A2343" s="293"/>
    </row>
    <row r="2344" ht="12">
      <c r="A2344" s="293"/>
    </row>
    <row r="2345" ht="12">
      <c r="A2345" s="293"/>
    </row>
    <row r="2346" ht="12">
      <c r="A2346" s="293"/>
    </row>
    <row r="2347" ht="12">
      <c r="A2347" s="293"/>
    </row>
    <row r="2348" ht="12">
      <c r="A2348" s="293"/>
    </row>
    <row r="2349" ht="12">
      <c r="A2349" s="293"/>
    </row>
    <row r="2350" ht="12">
      <c r="A2350" s="293"/>
    </row>
    <row r="2351" ht="12">
      <c r="A2351" s="293"/>
    </row>
    <row r="2352" ht="12">
      <c r="A2352" s="293"/>
    </row>
    <row r="2353" ht="12">
      <c r="A2353" s="293"/>
    </row>
    <row r="2354" ht="12">
      <c r="A2354" s="293"/>
    </row>
    <row r="2355" ht="12">
      <c r="A2355" s="293"/>
    </row>
    <row r="2356" ht="12">
      <c r="A2356" s="293"/>
    </row>
    <row r="2357" ht="12">
      <c r="A2357" s="293"/>
    </row>
    <row r="2358" ht="12">
      <c r="A2358" s="293"/>
    </row>
    <row r="2359" ht="12">
      <c r="A2359" s="293"/>
    </row>
    <row r="2360" ht="12">
      <c r="A2360" s="293"/>
    </row>
    <row r="2361" ht="12">
      <c r="A2361" s="293"/>
    </row>
    <row r="2362" ht="12">
      <c r="A2362" s="293"/>
    </row>
    <row r="2363" ht="12">
      <c r="A2363" s="293"/>
    </row>
    <row r="2364" ht="12">
      <c r="A2364" s="293"/>
    </row>
    <row r="2365" ht="12">
      <c r="A2365" s="293"/>
    </row>
    <row r="2366" ht="12">
      <c r="A2366" s="293"/>
    </row>
    <row r="2367" ht="12">
      <c r="A2367" s="293"/>
    </row>
    <row r="2368" ht="12">
      <c r="A2368" s="293"/>
    </row>
    <row r="2369" ht="12">
      <c r="A2369" s="293"/>
    </row>
    <row r="2370" ht="12">
      <c r="A2370" s="293"/>
    </row>
    <row r="2371" ht="12">
      <c r="A2371" s="293"/>
    </row>
    <row r="2372" ht="12">
      <c r="A2372" s="293"/>
    </row>
    <row r="2373" ht="12">
      <c r="A2373" s="293"/>
    </row>
    <row r="2374" ht="12">
      <c r="A2374" s="293"/>
    </row>
    <row r="2375" ht="12">
      <c r="A2375" s="293"/>
    </row>
    <row r="2376" ht="12">
      <c r="A2376" s="293"/>
    </row>
    <row r="2377" ht="12">
      <c r="A2377" s="293"/>
    </row>
    <row r="2378" ht="12">
      <c r="A2378" s="293"/>
    </row>
    <row r="2379" ht="12">
      <c r="A2379" s="293"/>
    </row>
    <row r="2380" ht="12">
      <c r="A2380" s="293"/>
    </row>
    <row r="2381" ht="12">
      <c r="A2381" s="293"/>
    </row>
    <row r="2382" ht="12">
      <c r="A2382" s="293"/>
    </row>
    <row r="2383" ht="12">
      <c r="A2383" s="293"/>
    </row>
    <row r="2384" ht="12">
      <c r="A2384" s="293"/>
    </row>
    <row r="2385" ht="12">
      <c r="A2385" s="293"/>
    </row>
    <row r="2386" ht="12">
      <c r="A2386" s="293"/>
    </row>
    <row r="2387" ht="12">
      <c r="A2387" s="293"/>
    </row>
    <row r="2388" ht="12">
      <c r="A2388" s="293"/>
    </row>
    <row r="2389" ht="12">
      <c r="A2389" s="293"/>
    </row>
    <row r="2390" ht="12">
      <c r="A2390" s="293"/>
    </row>
    <row r="2391" ht="12">
      <c r="A2391" s="293"/>
    </row>
    <row r="2392" ht="12">
      <c r="A2392" s="293"/>
    </row>
    <row r="2393" ht="12">
      <c r="A2393" s="293"/>
    </row>
    <row r="2394" ht="12">
      <c r="A2394" s="293"/>
    </row>
    <row r="2395" ht="12">
      <c r="A2395" s="293"/>
    </row>
    <row r="2396" ht="12">
      <c r="A2396" s="293"/>
    </row>
    <row r="2397" ht="12">
      <c r="A2397" s="293"/>
    </row>
    <row r="2398" ht="12">
      <c r="A2398" s="293"/>
    </row>
    <row r="2399" ht="12">
      <c r="A2399" s="293"/>
    </row>
    <row r="2400" ht="12">
      <c r="A2400" s="293"/>
    </row>
    <row r="2401" ht="12">
      <c r="A2401" s="293"/>
    </row>
    <row r="2402" ht="12">
      <c r="A2402" s="293"/>
    </row>
    <row r="2403" ht="12">
      <c r="A2403" s="293"/>
    </row>
    <row r="2404" ht="12">
      <c r="A2404" s="293"/>
    </row>
    <row r="2405" ht="12">
      <c r="A2405" s="293"/>
    </row>
    <row r="2406" ht="12">
      <c r="A2406" s="293"/>
    </row>
    <row r="2407" ht="12">
      <c r="A2407" s="293"/>
    </row>
    <row r="2408" ht="12">
      <c r="A2408" s="293"/>
    </row>
    <row r="2409" ht="12">
      <c r="A2409" s="293"/>
    </row>
    <row r="2410" ht="12">
      <c r="A2410" s="293"/>
    </row>
    <row r="2411" ht="12">
      <c r="A2411" s="293"/>
    </row>
    <row r="2412" ht="12">
      <c r="A2412" s="293"/>
    </row>
    <row r="2413" ht="12">
      <c r="A2413" s="293"/>
    </row>
    <row r="2414" ht="12">
      <c r="A2414" s="293"/>
    </row>
    <row r="2415" ht="12">
      <c r="A2415" s="293"/>
    </row>
    <row r="2416" ht="12">
      <c r="A2416" s="293"/>
    </row>
    <row r="2417" ht="12">
      <c r="A2417" s="293"/>
    </row>
    <row r="2418" ht="12">
      <c r="A2418" s="293"/>
    </row>
    <row r="2419" ht="12">
      <c r="A2419" s="293"/>
    </row>
    <row r="2420" ht="12">
      <c r="A2420" s="293"/>
    </row>
    <row r="2421" ht="12">
      <c r="A2421" s="293"/>
    </row>
    <row r="2422" ht="12">
      <c r="A2422" s="293"/>
    </row>
    <row r="2423" ht="12">
      <c r="A2423" s="293"/>
    </row>
    <row r="2424" ht="12">
      <c r="A2424" s="293"/>
    </row>
    <row r="2425" ht="12">
      <c r="A2425" s="293"/>
    </row>
    <row r="2426" ht="12">
      <c r="A2426" s="293"/>
    </row>
    <row r="2427" ht="12">
      <c r="A2427" s="293"/>
    </row>
    <row r="2428" ht="12">
      <c r="A2428" s="293"/>
    </row>
    <row r="2429" ht="12">
      <c r="A2429" s="293"/>
    </row>
    <row r="2430" ht="12">
      <c r="A2430" s="293"/>
    </row>
    <row r="2431" ht="12">
      <c r="A2431" s="293"/>
    </row>
    <row r="2432" ht="12">
      <c r="A2432" s="293"/>
    </row>
    <row r="2433" ht="12">
      <c r="A2433" s="293"/>
    </row>
    <row r="2434" ht="12">
      <c r="A2434" s="293"/>
    </row>
    <row r="2435" ht="12">
      <c r="A2435" s="293"/>
    </row>
    <row r="2436" ht="12">
      <c r="A2436" s="293"/>
    </row>
    <row r="2437" ht="12">
      <c r="A2437" s="293"/>
    </row>
    <row r="2438" ht="12">
      <c r="A2438" s="293"/>
    </row>
    <row r="2439" ht="12">
      <c r="A2439" s="293"/>
    </row>
    <row r="2440" ht="12">
      <c r="A2440" s="293"/>
    </row>
    <row r="2441" ht="12">
      <c r="A2441" s="293"/>
    </row>
    <row r="2442" ht="12">
      <c r="A2442" s="293"/>
    </row>
    <row r="2443" ht="12">
      <c r="A2443" s="293"/>
    </row>
    <row r="2444" ht="12">
      <c r="A2444" s="293"/>
    </row>
    <row r="2445" ht="12">
      <c r="A2445" s="293"/>
    </row>
    <row r="2446" ht="12">
      <c r="A2446" s="293"/>
    </row>
    <row r="2447" ht="12">
      <c r="A2447" s="293"/>
    </row>
    <row r="2448" ht="12">
      <c r="A2448" s="293"/>
    </row>
    <row r="2449" ht="12">
      <c r="A2449" s="293"/>
    </row>
    <row r="2450" ht="12">
      <c r="A2450" s="293"/>
    </row>
    <row r="2451" ht="12">
      <c r="A2451" s="293"/>
    </row>
    <row r="2452" ht="12">
      <c r="A2452" s="293"/>
    </row>
    <row r="2453" ht="12">
      <c r="A2453" s="293"/>
    </row>
    <row r="2454" ht="12">
      <c r="A2454" s="293"/>
    </row>
    <row r="2455" ht="12">
      <c r="A2455" s="293"/>
    </row>
    <row r="2456" ht="12">
      <c r="A2456" s="293"/>
    </row>
    <row r="2457" ht="12">
      <c r="A2457" s="293"/>
    </row>
    <row r="2458" ht="12">
      <c r="A2458" s="293"/>
    </row>
    <row r="2459" ht="12">
      <c r="A2459" s="293"/>
    </row>
    <row r="2460" ht="12">
      <c r="A2460" s="293"/>
    </row>
    <row r="2461" ht="12">
      <c r="A2461" s="293"/>
    </row>
    <row r="2462" ht="12">
      <c r="A2462" s="293"/>
    </row>
    <row r="2463" ht="12">
      <c r="A2463" s="293"/>
    </row>
    <row r="2464" ht="12">
      <c r="A2464" s="293"/>
    </row>
    <row r="2465" ht="12">
      <c r="A2465" s="293"/>
    </row>
    <row r="2466" ht="12">
      <c r="A2466" s="293"/>
    </row>
    <row r="2467" ht="12">
      <c r="A2467" s="293"/>
    </row>
    <row r="2468" ht="12">
      <c r="A2468" s="293"/>
    </row>
    <row r="2469" ht="12">
      <c r="A2469" s="293"/>
    </row>
    <row r="2470" ht="12">
      <c r="A2470" s="293"/>
    </row>
    <row r="2471" ht="12">
      <c r="A2471" s="293"/>
    </row>
    <row r="2472" ht="12">
      <c r="A2472" s="293"/>
    </row>
    <row r="2473" ht="12">
      <c r="A2473" s="293"/>
    </row>
    <row r="2474" ht="12">
      <c r="A2474" s="293"/>
    </row>
    <row r="2475" ht="12">
      <c r="A2475" s="293"/>
    </row>
    <row r="2476" ht="12">
      <c r="A2476" s="293"/>
    </row>
    <row r="2477" ht="12">
      <c r="A2477" s="293"/>
    </row>
    <row r="2478" ht="12">
      <c r="A2478" s="293"/>
    </row>
    <row r="2479" ht="12">
      <c r="A2479" s="293"/>
    </row>
    <row r="2480" ht="12">
      <c r="A2480" s="293"/>
    </row>
    <row r="2481" ht="12">
      <c r="A2481" s="293"/>
    </row>
    <row r="2482" ht="12">
      <c r="A2482" s="293"/>
    </row>
    <row r="2483" ht="12">
      <c r="A2483" s="293"/>
    </row>
    <row r="2484" ht="12">
      <c r="A2484" s="293"/>
    </row>
    <row r="2485" ht="12">
      <c r="A2485" s="293"/>
    </row>
    <row r="2486" ht="12">
      <c r="A2486" s="293"/>
    </row>
    <row r="2487" ht="12">
      <c r="A2487" s="293"/>
    </row>
    <row r="2488" ht="12">
      <c r="A2488" s="293"/>
    </row>
    <row r="2489" ht="12">
      <c r="A2489" s="293"/>
    </row>
    <row r="2490" ht="12">
      <c r="A2490" s="293"/>
    </row>
    <row r="2491" ht="12">
      <c r="A2491" s="293"/>
    </row>
    <row r="2492" ht="12">
      <c r="A2492" s="293"/>
    </row>
    <row r="2493" ht="12">
      <c r="A2493" s="293"/>
    </row>
    <row r="2494" ht="12">
      <c r="A2494" s="293"/>
    </row>
    <row r="2495" ht="12">
      <c r="A2495" s="293"/>
    </row>
    <row r="2496" ht="12">
      <c r="A2496" s="293"/>
    </row>
    <row r="2497" ht="12">
      <c r="A2497" s="293"/>
    </row>
    <row r="2498" ht="12">
      <c r="A2498" s="293"/>
    </row>
    <row r="2499" ht="12">
      <c r="A2499" s="293"/>
    </row>
    <row r="2500" ht="12">
      <c r="A2500" s="293"/>
    </row>
    <row r="2501" ht="12">
      <c r="A2501" s="293"/>
    </row>
    <row r="2502" ht="12">
      <c r="A2502" s="293"/>
    </row>
    <row r="2503" ht="12">
      <c r="A2503" s="293"/>
    </row>
    <row r="2504" ht="12">
      <c r="A2504" s="293"/>
    </row>
    <row r="2505" ht="12">
      <c r="A2505" s="293"/>
    </row>
    <row r="2506" ht="12">
      <c r="A2506" s="293"/>
    </row>
    <row r="2507" ht="12">
      <c r="A2507" s="293"/>
    </row>
    <row r="2508" ht="12">
      <c r="A2508" s="293"/>
    </row>
    <row r="2509" ht="12">
      <c r="A2509" s="293"/>
    </row>
    <row r="2510" ht="12">
      <c r="A2510" s="293"/>
    </row>
    <row r="2511" ht="12">
      <c r="A2511" s="293"/>
    </row>
    <row r="2512" ht="12">
      <c r="A2512" s="293"/>
    </row>
    <row r="2513" ht="12">
      <c r="A2513" s="293"/>
    </row>
    <row r="2514" ht="12">
      <c r="A2514" s="293"/>
    </row>
    <row r="2515" ht="12">
      <c r="A2515" s="293"/>
    </row>
    <row r="2516" ht="12">
      <c r="A2516" s="293"/>
    </row>
    <row r="2517" ht="12">
      <c r="A2517" s="293"/>
    </row>
    <row r="2518" ht="12">
      <c r="A2518" s="293"/>
    </row>
    <row r="2519" ht="12">
      <c r="A2519" s="293"/>
    </row>
    <row r="2520" ht="12">
      <c r="A2520" s="293"/>
    </row>
    <row r="2521" ht="12">
      <c r="A2521" s="293"/>
    </row>
    <row r="2522" ht="12">
      <c r="A2522" s="293"/>
    </row>
    <row r="2523" ht="12">
      <c r="A2523" s="293"/>
    </row>
    <row r="2524" ht="12">
      <c r="A2524" s="293"/>
    </row>
    <row r="2525" ht="12">
      <c r="A2525" s="293"/>
    </row>
    <row r="2526" ht="12">
      <c r="A2526" s="293"/>
    </row>
    <row r="2527" ht="12">
      <c r="A2527" s="293"/>
    </row>
    <row r="2528" ht="12">
      <c r="A2528" s="293"/>
    </row>
    <row r="2529" ht="12">
      <c r="A2529" s="293"/>
    </row>
    <row r="2530" ht="12">
      <c r="A2530" s="293"/>
    </row>
    <row r="2531" ht="12">
      <c r="A2531" s="293"/>
    </row>
    <row r="2532" ht="12">
      <c r="A2532" s="293"/>
    </row>
    <row r="2533" ht="12">
      <c r="A2533" s="293"/>
    </row>
    <row r="2534" ht="12">
      <c r="A2534" s="293"/>
    </row>
    <row r="2535" ht="12">
      <c r="A2535" s="293"/>
    </row>
    <row r="2536" ht="12">
      <c r="A2536" s="293"/>
    </row>
    <row r="2537" ht="12">
      <c r="A2537" s="293"/>
    </row>
    <row r="2538" ht="12">
      <c r="A2538" s="293"/>
    </row>
    <row r="2539" ht="12">
      <c r="A2539" s="293"/>
    </row>
    <row r="2540" ht="12">
      <c r="A2540" s="293"/>
    </row>
    <row r="2541" ht="12">
      <c r="A2541" s="293"/>
    </row>
    <row r="2542" ht="12">
      <c r="A2542" s="293"/>
    </row>
    <row r="2543" ht="12">
      <c r="A2543" s="293"/>
    </row>
    <row r="2544" ht="12">
      <c r="A2544" s="293"/>
    </row>
    <row r="2545" ht="12">
      <c r="A2545" s="293"/>
    </row>
    <row r="2546" ht="12">
      <c r="A2546" s="293"/>
    </row>
    <row r="2547" ht="12">
      <c r="A2547" s="293"/>
    </row>
    <row r="2548" ht="12">
      <c r="A2548" s="293"/>
    </row>
    <row r="2549" ht="12">
      <c r="A2549" s="293"/>
    </row>
    <row r="2550" ht="12">
      <c r="A2550" s="293"/>
    </row>
    <row r="2551" ht="12">
      <c r="A2551" s="293"/>
    </row>
    <row r="2552" ht="12">
      <c r="A2552" s="293"/>
    </row>
    <row r="2553" ht="12">
      <c r="A2553" s="293"/>
    </row>
    <row r="2554" ht="12">
      <c r="A2554" s="293"/>
    </row>
    <row r="2555" ht="12">
      <c r="A2555" s="293"/>
    </row>
    <row r="2556" ht="12">
      <c r="A2556" s="293"/>
    </row>
    <row r="2557" ht="12">
      <c r="A2557" s="293"/>
    </row>
    <row r="2558" ht="12">
      <c r="A2558" s="293"/>
    </row>
    <row r="2559" ht="12">
      <c r="A2559" s="293"/>
    </row>
    <row r="2560" ht="12">
      <c r="A2560" s="293"/>
    </row>
    <row r="2561" ht="12">
      <c r="A2561" s="293"/>
    </row>
    <row r="2562" ht="12">
      <c r="A2562" s="293"/>
    </row>
    <row r="2563" ht="12">
      <c r="A2563" s="293"/>
    </row>
    <row r="2564" ht="12">
      <c r="A2564" s="293"/>
    </row>
    <row r="2565" ht="12">
      <c r="A2565" s="293"/>
    </row>
    <row r="2566" ht="12">
      <c r="A2566" s="293"/>
    </row>
    <row r="2567" ht="12">
      <c r="A2567" s="293"/>
    </row>
    <row r="2568" ht="12">
      <c r="A2568" s="293"/>
    </row>
    <row r="2569" ht="12">
      <c r="A2569" s="293"/>
    </row>
    <row r="2570" ht="12">
      <c r="A2570" s="293"/>
    </row>
    <row r="2571" ht="12">
      <c r="A2571" s="293"/>
    </row>
    <row r="2572" ht="12">
      <c r="A2572" s="293"/>
    </row>
    <row r="2573" ht="12">
      <c r="A2573" s="293"/>
    </row>
    <row r="2574" ht="12">
      <c r="A2574" s="293"/>
    </row>
    <row r="2575" ht="12">
      <c r="A2575" s="293"/>
    </row>
    <row r="2576" ht="12">
      <c r="A2576" s="293"/>
    </row>
    <row r="2577" ht="12">
      <c r="A2577" s="293"/>
    </row>
    <row r="2578" ht="12">
      <c r="A2578" s="293"/>
    </row>
    <row r="2579" ht="12">
      <c r="A2579" s="293"/>
    </row>
    <row r="2580" ht="12">
      <c r="A2580" s="293"/>
    </row>
    <row r="2581" ht="12">
      <c r="A2581" s="293"/>
    </row>
    <row r="2582" ht="12">
      <c r="A2582" s="293"/>
    </row>
    <row r="2583" ht="12">
      <c r="A2583" s="293"/>
    </row>
    <row r="2584" ht="12">
      <c r="A2584" s="293"/>
    </row>
    <row r="2585" ht="12">
      <c r="A2585" s="293"/>
    </row>
    <row r="2586" ht="12">
      <c r="A2586" s="293"/>
    </row>
    <row r="2587" ht="12">
      <c r="A2587" s="293"/>
    </row>
    <row r="2588" ht="12">
      <c r="A2588" s="293"/>
    </row>
    <row r="2589" ht="12">
      <c r="A2589" s="293"/>
    </row>
    <row r="2590" ht="12">
      <c r="A2590" s="293"/>
    </row>
    <row r="2591" ht="12">
      <c r="A2591" s="293"/>
    </row>
    <row r="2592" ht="12">
      <c r="A2592" s="293"/>
    </row>
    <row r="2593" ht="12">
      <c r="A2593" s="293"/>
    </row>
    <row r="2594" ht="12">
      <c r="A2594" s="293"/>
    </row>
    <row r="2595" ht="12">
      <c r="A2595" s="293"/>
    </row>
    <row r="2596" ht="12">
      <c r="A2596" s="293"/>
    </row>
    <row r="2597" ht="12">
      <c r="A2597" s="293"/>
    </row>
    <row r="2598" ht="12">
      <c r="A2598" s="293"/>
    </row>
    <row r="2599" ht="12">
      <c r="A2599" s="293"/>
    </row>
    <row r="2600" ht="12">
      <c r="A2600" s="293"/>
    </row>
    <row r="2601" ht="12">
      <c r="A2601" s="293"/>
    </row>
    <row r="2602" ht="12">
      <c r="A2602" s="293"/>
    </row>
    <row r="2603" ht="12">
      <c r="A2603" s="293"/>
    </row>
    <row r="2604" ht="12">
      <c r="A2604" s="293"/>
    </row>
    <row r="2605" ht="12">
      <c r="A2605" s="293"/>
    </row>
    <row r="2606" ht="12">
      <c r="A2606" s="293"/>
    </row>
    <row r="2607" ht="12">
      <c r="A2607" s="293"/>
    </row>
    <row r="2608" ht="12">
      <c r="A2608" s="293"/>
    </row>
    <row r="2609" ht="12">
      <c r="A2609" s="293"/>
    </row>
    <row r="2610" ht="12">
      <c r="A2610" s="293"/>
    </row>
    <row r="2611" ht="12">
      <c r="A2611" s="293"/>
    </row>
    <row r="2612" ht="12">
      <c r="A2612" s="293"/>
    </row>
    <row r="2613" ht="12">
      <c r="A2613" s="293"/>
    </row>
    <row r="2614" ht="12">
      <c r="A2614" s="293"/>
    </row>
    <row r="2615" ht="12">
      <c r="A2615" s="293"/>
    </row>
    <row r="2616" ht="12">
      <c r="A2616" s="293"/>
    </row>
    <row r="2617" ht="12">
      <c r="A2617" s="293"/>
    </row>
    <row r="2618" ht="12">
      <c r="A2618" s="293"/>
    </row>
    <row r="2619" ht="12">
      <c r="A2619" s="293"/>
    </row>
    <row r="2620" ht="12">
      <c r="A2620" s="293"/>
    </row>
    <row r="2621" ht="12">
      <c r="A2621" s="293"/>
    </row>
    <row r="2622" ht="12">
      <c r="A2622" s="293"/>
    </row>
    <row r="2623" ht="12">
      <c r="A2623" s="293"/>
    </row>
    <row r="2624" ht="12">
      <c r="A2624" s="293"/>
    </row>
    <row r="2625" ht="12">
      <c r="A2625" s="293"/>
    </row>
    <row r="2626" ht="12">
      <c r="A2626" s="293"/>
    </row>
    <row r="2627" ht="12">
      <c r="A2627" s="293"/>
    </row>
    <row r="2628" ht="12">
      <c r="A2628" s="293"/>
    </row>
    <row r="2629" ht="12">
      <c r="A2629" s="293"/>
    </row>
    <row r="2630" ht="12">
      <c r="A2630" s="293"/>
    </row>
    <row r="2631" ht="12">
      <c r="A2631" s="293"/>
    </row>
    <row r="2632" ht="12">
      <c r="A2632" s="293"/>
    </row>
    <row r="2633" ht="12">
      <c r="A2633" s="293"/>
    </row>
    <row r="2634" ht="12">
      <c r="A2634" s="293"/>
    </row>
    <row r="2635" ht="12">
      <c r="A2635" s="293"/>
    </row>
    <row r="2636" ht="12">
      <c r="A2636" s="293"/>
    </row>
    <row r="2637" ht="12">
      <c r="A2637" s="293"/>
    </row>
    <row r="2638" ht="12">
      <c r="A2638" s="293"/>
    </row>
    <row r="2639" ht="12">
      <c r="A2639" s="293"/>
    </row>
    <row r="2640" ht="12">
      <c r="A2640" s="293"/>
    </row>
    <row r="2641" ht="12">
      <c r="A2641" s="293"/>
    </row>
    <row r="2642" ht="12">
      <c r="A2642" s="293"/>
    </row>
    <row r="2643" ht="12">
      <c r="A2643" s="293"/>
    </row>
    <row r="2644" ht="12">
      <c r="A2644" s="293"/>
    </row>
    <row r="2645" ht="12">
      <c r="A2645" s="293"/>
    </row>
    <row r="2646" ht="12">
      <c r="A2646" s="293"/>
    </row>
    <row r="2647" ht="12">
      <c r="A2647" s="293"/>
    </row>
    <row r="2648" ht="12">
      <c r="A2648" s="293"/>
    </row>
    <row r="2649" ht="12">
      <c r="A2649" s="293"/>
    </row>
    <row r="2650" ht="12">
      <c r="A2650" s="293"/>
    </row>
    <row r="2651" ht="12">
      <c r="A2651" s="293"/>
    </row>
    <row r="2652" ht="12">
      <c r="A2652" s="293"/>
    </row>
    <row r="2653" ht="12">
      <c r="A2653" s="293"/>
    </row>
    <row r="2654" ht="12">
      <c r="A2654" s="293"/>
    </row>
    <row r="2655" ht="12">
      <c r="A2655" s="293"/>
    </row>
    <row r="2656" ht="12">
      <c r="A2656" s="293"/>
    </row>
    <row r="2657" ht="12">
      <c r="A2657" s="293"/>
    </row>
    <row r="2658" ht="12">
      <c r="A2658" s="293"/>
    </row>
    <row r="2659" ht="12">
      <c r="A2659" s="293"/>
    </row>
    <row r="2660" ht="12">
      <c r="A2660" s="293"/>
    </row>
    <row r="2661" ht="12">
      <c r="A2661" s="293"/>
    </row>
    <row r="2662" ht="12">
      <c r="A2662" s="293"/>
    </row>
    <row r="2663" ht="12">
      <c r="A2663" s="293"/>
    </row>
    <row r="2664" ht="12">
      <c r="A2664" s="293"/>
    </row>
    <row r="2665" ht="12">
      <c r="A2665" s="293"/>
    </row>
    <row r="2666" ht="12">
      <c r="A2666" s="293"/>
    </row>
    <row r="2667" ht="12">
      <c r="A2667" s="293"/>
    </row>
    <row r="2668" ht="12">
      <c r="A2668" s="293"/>
    </row>
    <row r="2669" ht="12">
      <c r="A2669" s="293"/>
    </row>
    <row r="2670" ht="12">
      <c r="A2670" s="293"/>
    </row>
    <row r="2671" ht="12">
      <c r="A2671" s="293"/>
    </row>
    <row r="2672" ht="12">
      <c r="A2672" s="293"/>
    </row>
    <row r="2673" ht="12">
      <c r="A2673" s="293"/>
    </row>
    <row r="2674" ht="12">
      <c r="A2674" s="293"/>
    </row>
    <row r="2675" ht="12">
      <c r="A2675" s="293"/>
    </row>
    <row r="2676" ht="12">
      <c r="A2676" s="293"/>
    </row>
    <row r="2677" ht="12">
      <c r="A2677" s="293"/>
    </row>
    <row r="2678" ht="12">
      <c r="A2678" s="293"/>
    </row>
    <row r="2679" ht="12">
      <c r="A2679" s="293"/>
    </row>
    <row r="2680" ht="12">
      <c r="A2680" s="293"/>
    </row>
    <row r="2681" ht="12">
      <c r="A2681" s="293"/>
    </row>
    <row r="2682" ht="12">
      <c r="A2682" s="293"/>
    </row>
    <row r="2683" ht="12">
      <c r="A2683" s="293"/>
    </row>
    <row r="2684" ht="12">
      <c r="A2684" s="293"/>
    </row>
    <row r="2685" ht="12">
      <c r="A2685" s="293"/>
    </row>
    <row r="2686" ht="12">
      <c r="A2686" s="293"/>
    </row>
    <row r="2687" ht="12">
      <c r="A2687" s="293"/>
    </row>
    <row r="2688" ht="12">
      <c r="A2688" s="293"/>
    </row>
    <row r="2689" ht="12">
      <c r="A2689" s="293"/>
    </row>
    <row r="2690" ht="12">
      <c r="A2690" s="293"/>
    </row>
    <row r="2691" ht="12">
      <c r="A2691" s="293"/>
    </row>
    <row r="2692" ht="12">
      <c r="A2692" s="293"/>
    </row>
    <row r="2693" ht="12">
      <c r="A2693" s="293"/>
    </row>
    <row r="2694" ht="12">
      <c r="A2694" s="293"/>
    </row>
    <row r="2695" ht="12">
      <c r="A2695" s="293"/>
    </row>
    <row r="2696" ht="12">
      <c r="A2696" s="293"/>
    </row>
    <row r="2697" ht="12">
      <c r="A2697" s="293"/>
    </row>
    <row r="2698" ht="12">
      <c r="A2698" s="293"/>
    </row>
    <row r="2699" ht="12">
      <c r="A2699" s="293"/>
    </row>
    <row r="2700" ht="12">
      <c r="A2700" s="293"/>
    </row>
    <row r="2701" ht="12">
      <c r="A2701" s="293"/>
    </row>
    <row r="2702" ht="12">
      <c r="A2702" s="293"/>
    </row>
    <row r="2703" ht="12">
      <c r="A2703" s="293"/>
    </row>
    <row r="2704" ht="12">
      <c r="A2704" s="293"/>
    </row>
    <row r="2705" ht="12">
      <c r="A2705" s="293"/>
    </row>
    <row r="2706" ht="12">
      <c r="A2706" s="293"/>
    </row>
    <row r="2707" ht="12">
      <c r="A2707" s="293"/>
    </row>
    <row r="2708" ht="12">
      <c r="A2708" s="293"/>
    </row>
    <row r="2709" ht="12">
      <c r="A2709" s="293"/>
    </row>
    <row r="2710" ht="12">
      <c r="A2710" s="293"/>
    </row>
    <row r="2711" ht="12">
      <c r="A2711" s="293"/>
    </row>
    <row r="2712" ht="12">
      <c r="A2712" s="293"/>
    </row>
    <row r="2713" ht="12">
      <c r="A2713" s="293"/>
    </row>
    <row r="2714" ht="12">
      <c r="A2714" s="293"/>
    </row>
    <row r="2715" ht="12">
      <c r="A2715" s="293"/>
    </row>
    <row r="2716" ht="12">
      <c r="A2716" s="293"/>
    </row>
    <row r="2717" ht="12">
      <c r="A2717" s="293"/>
    </row>
    <row r="2718" ht="12">
      <c r="A2718" s="293"/>
    </row>
    <row r="2719" ht="12">
      <c r="A2719" s="293"/>
    </row>
    <row r="2720" ht="12">
      <c r="A2720" s="293"/>
    </row>
    <row r="2721" ht="12">
      <c r="A2721" s="293"/>
    </row>
    <row r="2722" ht="12">
      <c r="A2722" s="293"/>
    </row>
    <row r="2723" ht="12">
      <c r="A2723" s="293"/>
    </row>
    <row r="2724" ht="12">
      <c r="A2724" s="293"/>
    </row>
    <row r="2725" ht="12">
      <c r="A2725" s="293"/>
    </row>
    <row r="2726" ht="12">
      <c r="A2726" s="293"/>
    </row>
    <row r="2727" ht="12">
      <c r="A2727" s="293"/>
    </row>
    <row r="2728" ht="12">
      <c r="A2728" s="293"/>
    </row>
    <row r="2729" ht="12">
      <c r="A2729" s="293"/>
    </row>
    <row r="2730" ht="12">
      <c r="A2730" s="293"/>
    </row>
    <row r="2731" ht="12">
      <c r="A2731" s="293"/>
    </row>
    <row r="2732" ht="12">
      <c r="A2732" s="293"/>
    </row>
    <row r="2733" ht="12">
      <c r="A2733" s="293"/>
    </row>
    <row r="2734" ht="12">
      <c r="A2734" s="293"/>
    </row>
    <row r="2735" ht="12">
      <c r="A2735" s="293"/>
    </row>
    <row r="2736" ht="12">
      <c r="A2736" s="293"/>
    </row>
    <row r="2737" ht="12">
      <c r="A2737" s="293"/>
    </row>
    <row r="2738" ht="12">
      <c r="A2738" s="293"/>
    </row>
    <row r="2739" ht="12">
      <c r="A2739" s="293"/>
    </row>
    <row r="2740" ht="12">
      <c r="A2740" s="293"/>
    </row>
    <row r="2741" ht="12">
      <c r="A2741" s="293"/>
    </row>
    <row r="2742" ht="12">
      <c r="A2742" s="293"/>
    </row>
    <row r="2743" ht="12">
      <c r="A2743" s="293"/>
    </row>
    <row r="2744" ht="12">
      <c r="A2744" s="293"/>
    </row>
    <row r="2745" ht="12">
      <c r="A2745" s="293"/>
    </row>
    <row r="2746" ht="12">
      <c r="A2746" s="293"/>
    </row>
    <row r="2747" ht="12">
      <c r="A2747" s="293"/>
    </row>
    <row r="2748" ht="12">
      <c r="A2748" s="293"/>
    </row>
    <row r="2749" ht="12">
      <c r="A2749" s="293"/>
    </row>
    <row r="2750" ht="12">
      <c r="A2750" s="293"/>
    </row>
    <row r="2751" ht="12">
      <c r="A2751" s="293"/>
    </row>
    <row r="2752" ht="12">
      <c r="A2752" s="293"/>
    </row>
    <row r="2753" ht="12">
      <c r="A2753" s="293"/>
    </row>
    <row r="2754" ht="12">
      <c r="A2754" s="293"/>
    </row>
    <row r="2755" ht="12">
      <c r="A2755" s="293"/>
    </row>
    <row r="2756" ht="12">
      <c r="A2756" s="293"/>
    </row>
    <row r="2757" ht="12">
      <c r="A2757" s="293"/>
    </row>
    <row r="2758" ht="12">
      <c r="A2758" s="293"/>
    </row>
    <row r="2759" ht="12">
      <c r="A2759" s="293"/>
    </row>
    <row r="2760" ht="12">
      <c r="A2760" s="293"/>
    </row>
    <row r="2761" ht="12">
      <c r="A2761" s="293"/>
    </row>
    <row r="2762" ht="12">
      <c r="A2762" s="293"/>
    </row>
    <row r="2763" ht="12">
      <c r="A2763" s="293"/>
    </row>
    <row r="2764" ht="12">
      <c r="A2764" s="293"/>
    </row>
    <row r="2765" ht="12">
      <c r="A2765" s="293"/>
    </row>
    <row r="2766" ht="12">
      <c r="A2766" s="293"/>
    </row>
    <row r="2767" ht="12">
      <c r="A2767" s="293"/>
    </row>
    <row r="2768" ht="12">
      <c r="A2768" s="293"/>
    </row>
    <row r="2769" ht="12">
      <c r="A2769" s="293"/>
    </row>
    <row r="2770" ht="12">
      <c r="A2770" s="293"/>
    </row>
    <row r="2771" ht="12">
      <c r="A2771" s="293"/>
    </row>
    <row r="2772" ht="12">
      <c r="A2772" s="293"/>
    </row>
    <row r="2773" ht="12">
      <c r="A2773" s="293"/>
    </row>
    <row r="2774" ht="12">
      <c r="A2774" s="293"/>
    </row>
    <row r="2775" ht="12">
      <c r="A2775" s="293"/>
    </row>
    <row r="2776" ht="12">
      <c r="A2776" s="293"/>
    </row>
    <row r="2777" ht="12">
      <c r="A2777" s="293"/>
    </row>
    <row r="2778" ht="12">
      <c r="A2778" s="293"/>
    </row>
    <row r="2779" ht="12">
      <c r="A2779" s="293"/>
    </row>
    <row r="2780" ht="12">
      <c r="A2780" s="293"/>
    </row>
    <row r="2781" ht="12">
      <c r="A2781" s="293"/>
    </row>
    <row r="2782" ht="12">
      <c r="A2782" s="293"/>
    </row>
    <row r="2783" ht="12">
      <c r="A2783" s="293"/>
    </row>
    <row r="2784" ht="12">
      <c r="A2784" s="293"/>
    </row>
    <row r="2785" ht="12">
      <c r="A2785" s="293"/>
    </row>
    <row r="2786" ht="12">
      <c r="A2786" s="293"/>
    </row>
    <row r="2787" ht="12">
      <c r="A2787" s="293"/>
    </row>
    <row r="2788" ht="12">
      <c r="A2788" s="293"/>
    </row>
    <row r="2789" ht="12">
      <c r="A2789" s="293"/>
    </row>
    <row r="2790" ht="12">
      <c r="A2790" s="293"/>
    </row>
    <row r="2791" ht="12">
      <c r="A2791" s="293"/>
    </row>
    <row r="2792" ht="12">
      <c r="A2792" s="293"/>
    </row>
    <row r="2793" ht="12">
      <c r="A2793" s="293"/>
    </row>
    <row r="2794" ht="12">
      <c r="A2794" s="293"/>
    </row>
    <row r="2795" ht="12">
      <c r="A2795" s="293"/>
    </row>
    <row r="2796" ht="12">
      <c r="A2796" s="293"/>
    </row>
    <row r="2797" ht="12">
      <c r="A2797" s="293"/>
    </row>
    <row r="2798" ht="12">
      <c r="A2798" s="293"/>
    </row>
    <row r="2799" ht="12">
      <c r="A2799" s="293"/>
    </row>
    <row r="2800" ht="12">
      <c r="A2800" s="293"/>
    </row>
    <row r="2801" ht="12">
      <c r="A2801" s="293"/>
    </row>
    <row r="2802" ht="12">
      <c r="A2802" s="293"/>
    </row>
    <row r="2803" ht="12">
      <c r="A2803" s="293"/>
    </row>
    <row r="2804" ht="12">
      <c r="A2804" s="293"/>
    </row>
    <row r="2805" ht="12">
      <c r="A2805" s="293"/>
    </row>
    <row r="2806" ht="12">
      <c r="A2806" s="293"/>
    </row>
    <row r="2807" ht="12">
      <c r="A2807" s="293"/>
    </row>
    <row r="2808" ht="12">
      <c r="A2808" s="293"/>
    </row>
    <row r="2809" ht="12">
      <c r="A2809" s="293"/>
    </row>
    <row r="2810" ht="12">
      <c r="A2810" s="293"/>
    </row>
    <row r="2811" ht="12">
      <c r="A2811" s="293"/>
    </row>
    <row r="2812" ht="12">
      <c r="A2812" s="293"/>
    </row>
    <row r="2813" ht="12">
      <c r="A2813" s="293"/>
    </row>
    <row r="2814" ht="12">
      <c r="A2814" s="293"/>
    </row>
    <row r="2815" ht="12">
      <c r="A2815" s="293"/>
    </row>
    <row r="2816" ht="12">
      <c r="A2816" s="293"/>
    </row>
    <row r="2817" ht="12">
      <c r="A2817" s="293"/>
    </row>
    <row r="2818" ht="12">
      <c r="A2818" s="293"/>
    </row>
    <row r="2819" ht="12">
      <c r="A2819" s="293"/>
    </row>
    <row r="2820" ht="12">
      <c r="A2820" s="293"/>
    </row>
    <row r="2821" ht="12">
      <c r="A2821" s="293"/>
    </row>
    <row r="2822" ht="12">
      <c r="A2822" s="293"/>
    </row>
    <row r="2823" ht="12">
      <c r="A2823" s="293"/>
    </row>
    <row r="2824" ht="12">
      <c r="A2824" s="293"/>
    </row>
    <row r="2825" ht="12">
      <c r="A2825" s="293"/>
    </row>
    <row r="2826" ht="12">
      <c r="A2826" s="293"/>
    </row>
    <row r="2827" ht="12">
      <c r="A2827" s="293"/>
    </row>
    <row r="2828" ht="12">
      <c r="A2828" s="293"/>
    </row>
    <row r="2829" ht="12">
      <c r="A2829" s="293"/>
    </row>
    <row r="2830" ht="12">
      <c r="A2830" s="293"/>
    </row>
    <row r="2831" ht="12">
      <c r="A2831" s="293"/>
    </row>
    <row r="2832" ht="12">
      <c r="A2832" s="293"/>
    </row>
    <row r="2833" ht="12">
      <c r="A2833" s="293"/>
    </row>
    <row r="2834" ht="12">
      <c r="A2834" s="293"/>
    </row>
    <row r="2835" ht="12">
      <c r="A2835" s="293"/>
    </row>
    <row r="2836" ht="12">
      <c r="A2836" s="293"/>
    </row>
    <row r="2837" ht="12">
      <c r="A2837" s="293"/>
    </row>
    <row r="2838" ht="12">
      <c r="A2838" s="293"/>
    </row>
    <row r="2839" ht="12">
      <c r="A2839" s="293"/>
    </row>
    <row r="2840" ht="12">
      <c r="A2840" s="293"/>
    </row>
    <row r="2841" ht="12">
      <c r="A2841" s="293"/>
    </row>
    <row r="2842" ht="12">
      <c r="A2842" s="293"/>
    </row>
    <row r="2843" ht="12">
      <c r="A2843" s="293"/>
    </row>
    <row r="2844" ht="12">
      <c r="A2844" s="293"/>
    </row>
    <row r="2845" ht="12">
      <c r="A2845" s="293"/>
    </row>
    <row r="2846" ht="12">
      <c r="A2846" s="293"/>
    </row>
    <row r="2847" ht="12">
      <c r="A2847" s="293"/>
    </row>
    <row r="2848" ht="12">
      <c r="A2848" s="293"/>
    </row>
    <row r="2849" ht="12">
      <c r="A2849" s="293"/>
    </row>
    <row r="2850" ht="12">
      <c r="A2850" s="293"/>
    </row>
    <row r="2851" ht="12">
      <c r="A2851" s="293"/>
    </row>
    <row r="2852" ht="12">
      <c r="A2852" s="293"/>
    </row>
    <row r="2853" ht="12">
      <c r="A2853" s="293"/>
    </row>
    <row r="2854" ht="12">
      <c r="A2854" s="293"/>
    </row>
    <row r="2855" ht="12">
      <c r="A2855" s="293"/>
    </row>
    <row r="2856" ht="12">
      <c r="A2856" s="293"/>
    </row>
    <row r="2857" ht="12">
      <c r="A2857" s="293"/>
    </row>
    <row r="2858" ht="12">
      <c r="A2858" s="293"/>
    </row>
    <row r="2859" ht="12">
      <c r="A2859" s="293"/>
    </row>
    <row r="2860" ht="12">
      <c r="A2860" s="293"/>
    </row>
    <row r="2861" ht="12">
      <c r="A2861" s="293"/>
    </row>
    <row r="2862" ht="12">
      <c r="A2862" s="293"/>
    </row>
    <row r="2863" ht="12">
      <c r="A2863" s="293"/>
    </row>
    <row r="2864" ht="12">
      <c r="A2864" s="293"/>
    </row>
    <row r="2865" ht="12">
      <c r="A2865" s="293"/>
    </row>
    <row r="2866" ht="12">
      <c r="A2866" s="293"/>
    </row>
    <row r="2867" ht="12">
      <c r="A2867" s="293"/>
    </row>
    <row r="2868" ht="12">
      <c r="A2868" s="293"/>
    </row>
    <row r="2869" ht="12">
      <c r="A2869" s="293"/>
    </row>
    <row r="2870" ht="12">
      <c r="A2870" s="293"/>
    </row>
    <row r="2871" ht="12">
      <c r="A2871" s="293"/>
    </row>
    <row r="2872" ht="12">
      <c r="A2872" s="293"/>
    </row>
    <row r="2873" ht="12">
      <c r="A2873" s="293"/>
    </row>
    <row r="2874" ht="12">
      <c r="A2874" s="293"/>
    </row>
    <row r="2875" ht="12">
      <c r="A2875" s="293"/>
    </row>
    <row r="2876" ht="12">
      <c r="A2876" s="293"/>
    </row>
    <row r="2877" ht="12">
      <c r="A2877" s="293"/>
    </row>
    <row r="2878" ht="12">
      <c r="A2878" s="293"/>
    </row>
    <row r="2879" ht="12">
      <c r="A2879" s="293"/>
    </row>
    <row r="2880" ht="12">
      <c r="A2880" s="293"/>
    </row>
    <row r="2881" ht="12">
      <c r="A2881" s="293"/>
    </row>
    <row r="2882" ht="12">
      <c r="A2882" s="293"/>
    </row>
    <row r="2883" ht="12">
      <c r="A2883" s="293"/>
    </row>
    <row r="2884" ht="12">
      <c r="A2884" s="293"/>
    </row>
    <row r="2885" ht="12">
      <c r="A2885" s="293"/>
    </row>
    <row r="2886" ht="12">
      <c r="A2886" s="293"/>
    </row>
    <row r="2887" ht="12">
      <c r="A2887" s="293"/>
    </row>
    <row r="2888" ht="12">
      <c r="A2888" s="293"/>
    </row>
    <row r="2889" ht="12">
      <c r="A2889" s="293"/>
    </row>
    <row r="2890" ht="12">
      <c r="A2890" s="293"/>
    </row>
    <row r="2891" ht="12">
      <c r="A2891" s="293"/>
    </row>
    <row r="2892" ht="12">
      <c r="A2892" s="293"/>
    </row>
    <row r="2893" ht="12">
      <c r="A2893" s="293"/>
    </row>
    <row r="2894" ht="12">
      <c r="A2894" s="293"/>
    </row>
    <row r="2895" ht="12">
      <c r="A2895" s="293"/>
    </row>
    <row r="2896" ht="12">
      <c r="A2896" s="293"/>
    </row>
    <row r="2897" ht="12">
      <c r="A2897" s="293"/>
    </row>
    <row r="2898" ht="12">
      <c r="A2898" s="293"/>
    </row>
    <row r="2899" ht="12">
      <c r="A2899" s="293"/>
    </row>
    <row r="2900" ht="12">
      <c r="A2900" s="293"/>
    </row>
    <row r="2901" ht="12">
      <c r="A2901" s="293"/>
    </row>
    <row r="2902" ht="12">
      <c r="A2902" s="293"/>
    </row>
    <row r="2903" ht="12">
      <c r="A2903" s="293"/>
    </row>
    <row r="2904" ht="12">
      <c r="A2904" s="293"/>
    </row>
    <row r="2905" ht="12">
      <c r="A2905" s="293"/>
    </row>
    <row r="2906" ht="12">
      <c r="A2906" s="293"/>
    </row>
    <row r="2907" ht="12">
      <c r="A2907" s="293"/>
    </row>
    <row r="2908" ht="12">
      <c r="A2908" s="293"/>
    </row>
    <row r="2909" ht="12">
      <c r="A2909" s="293"/>
    </row>
    <row r="2910" ht="12">
      <c r="A2910" s="293"/>
    </row>
    <row r="2911" ht="12">
      <c r="A2911" s="293"/>
    </row>
    <row r="2912" ht="12">
      <c r="A2912" s="293"/>
    </row>
    <row r="2913" ht="12">
      <c r="A2913" s="293"/>
    </row>
    <row r="2914" ht="12">
      <c r="A2914" s="293"/>
    </row>
    <row r="2915" ht="12">
      <c r="A2915" s="293"/>
    </row>
    <row r="2916" ht="12">
      <c r="A2916" s="293"/>
    </row>
    <row r="2917" ht="12">
      <c r="A2917" s="293"/>
    </row>
    <row r="2918" ht="12">
      <c r="A2918" s="293"/>
    </row>
    <row r="2919" ht="12">
      <c r="A2919" s="293"/>
    </row>
    <row r="2920" ht="12">
      <c r="A2920" s="293"/>
    </row>
    <row r="2921" ht="12">
      <c r="A2921" s="293"/>
    </row>
    <row r="2922" ht="12">
      <c r="A2922" s="293"/>
    </row>
    <row r="2923" ht="12">
      <c r="A2923" s="293"/>
    </row>
    <row r="2924" ht="12">
      <c r="A2924" s="293"/>
    </row>
    <row r="2925" ht="12">
      <c r="A2925" s="293"/>
    </row>
    <row r="2926" ht="12">
      <c r="A2926" s="293"/>
    </row>
    <row r="2927" ht="12">
      <c r="A2927" s="293"/>
    </row>
    <row r="2928" ht="12">
      <c r="A2928" s="293"/>
    </row>
    <row r="2929" ht="12">
      <c r="A2929" s="293"/>
    </row>
    <row r="2930" ht="12">
      <c r="A2930" s="293"/>
    </row>
    <row r="2931" ht="12">
      <c r="A2931" s="293"/>
    </row>
    <row r="2932" ht="12">
      <c r="A2932" s="293"/>
    </row>
    <row r="2933" ht="12">
      <c r="A2933" s="293"/>
    </row>
    <row r="2934" ht="12">
      <c r="A2934" s="293"/>
    </row>
    <row r="2935" ht="12">
      <c r="A2935" s="293"/>
    </row>
    <row r="2936" ht="12">
      <c r="A2936" s="293"/>
    </row>
    <row r="2937" ht="12">
      <c r="A2937" s="293"/>
    </row>
    <row r="2938" ht="12">
      <c r="A2938" s="293"/>
    </row>
    <row r="2939" ht="12">
      <c r="A2939" s="293"/>
    </row>
    <row r="2940" ht="12">
      <c r="A2940" s="293"/>
    </row>
    <row r="2941" ht="12">
      <c r="A2941" s="293"/>
    </row>
    <row r="2942" ht="12">
      <c r="A2942" s="293"/>
    </row>
    <row r="2943" ht="12">
      <c r="A2943" s="293"/>
    </row>
    <row r="2944" ht="12">
      <c r="A2944" s="293"/>
    </row>
    <row r="2945" ht="12">
      <c r="A2945" s="293"/>
    </row>
    <row r="2946" ht="12">
      <c r="A2946" s="293"/>
    </row>
    <row r="2947" ht="12">
      <c r="A2947" s="293"/>
    </row>
    <row r="2948" ht="12">
      <c r="A2948" s="293"/>
    </row>
    <row r="2949" ht="12">
      <c r="A2949" s="293"/>
    </row>
    <row r="2950" ht="12">
      <c r="A2950" s="293"/>
    </row>
    <row r="2951" ht="12">
      <c r="A2951" s="293"/>
    </row>
    <row r="2952" ht="12">
      <c r="A2952" s="293"/>
    </row>
    <row r="2953" ht="12">
      <c r="A2953" s="293"/>
    </row>
    <row r="2954" ht="12">
      <c r="A2954" s="293"/>
    </row>
    <row r="2955" ht="12">
      <c r="A2955" s="293"/>
    </row>
    <row r="2956" ht="12">
      <c r="A2956" s="293"/>
    </row>
    <row r="2957" ht="12">
      <c r="A2957" s="293"/>
    </row>
    <row r="2958" ht="12">
      <c r="A2958" s="293"/>
    </row>
    <row r="2959" ht="12">
      <c r="A2959" s="293"/>
    </row>
    <row r="2960" ht="12">
      <c r="A2960" s="293"/>
    </row>
    <row r="2961" ht="12">
      <c r="A2961" s="293"/>
    </row>
    <row r="2962" ht="12">
      <c r="A2962" s="293"/>
    </row>
    <row r="2963" ht="12">
      <c r="A2963" s="293"/>
    </row>
    <row r="2964" ht="12">
      <c r="A2964" s="293"/>
    </row>
    <row r="2965" ht="12">
      <c r="A2965" s="293"/>
    </row>
    <row r="2966" ht="12">
      <c r="A2966" s="293"/>
    </row>
    <row r="2967" ht="12">
      <c r="A2967" s="293"/>
    </row>
    <row r="2968" ht="12">
      <c r="A2968" s="293"/>
    </row>
    <row r="2969" ht="12">
      <c r="A2969" s="293"/>
    </row>
    <row r="2970" ht="12">
      <c r="A2970" s="293"/>
    </row>
    <row r="2971" ht="12">
      <c r="A2971" s="293"/>
    </row>
    <row r="2972" ht="12">
      <c r="A2972" s="293"/>
    </row>
    <row r="2973" ht="12">
      <c r="A2973" s="293"/>
    </row>
    <row r="2974" ht="12">
      <c r="A2974" s="293"/>
    </row>
    <row r="2975" ht="12">
      <c r="A2975" s="293"/>
    </row>
    <row r="2976" ht="12">
      <c r="A2976" s="293"/>
    </row>
    <row r="2977" ht="12">
      <c r="A2977" s="293"/>
    </row>
    <row r="2978" ht="12">
      <c r="A2978" s="293"/>
    </row>
    <row r="2979" ht="12">
      <c r="A2979" s="293"/>
    </row>
    <row r="2980" ht="12">
      <c r="A2980" s="293"/>
    </row>
    <row r="2981" ht="12">
      <c r="A2981" s="293"/>
    </row>
    <row r="2982" ht="12">
      <c r="A2982" s="293"/>
    </row>
    <row r="2983" ht="12">
      <c r="A2983" s="293"/>
    </row>
    <row r="2984" ht="12">
      <c r="A2984" s="293"/>
    </row>
    <row r="2985" ht="12">
      <c r="A2985" s="293"/>
    </row>
    <row r="2986" ht="12">
      <c r="A2986" s="293"/>
    </row>
    <row r="2987" ht="12">
      <c r="A2987" s="293"/>
    </row>
    <row r="2988" ht="12">
      <c r="A2988" s="293"/>
    </row>
    <row r="2989" ht="12">
      <c r="A2989" s="293"/>
    </row>
    <row r="2990" ht="12">
      <c r="A2990" s="293"/>
    </row>
    <row r="2991" ht="12">
      <c r="A2991" s="293"/>
    </row>
    <row r="2992" ht="12">
      <c r="A2992" s="293"/>
    </row>
    <row r="2993" ht="12">
      <c r="A2993" s="293"/>
    </row>
    <row r="2994" ht="12">
      <c r="A2994" s="293"/>
    </row>
    <row r="2995" ht="12">
      <c r="A2995" s="293"/>
    </row>
    <row r="2996" ht="12">
      <c r="A2996" s="293"/>
    </row>
    <row r="2997" ht="12">
      <c r="A2997" s="293"/>
    </row>
    <row r="2998" ht="12">
      <c r="A2998" s="293"/>
    </row>
    <row r="2999" ht="12">
      <c r="A2999" s="293"/>
    </row>
    <row r="3000" ht="12">
      <c r="A3000" s="293"/>
    </row>
    <row r="3001" ht="12">
      <c r="A3001" s="293"/>
    </row>
    <row r="3002" ht="12">
      <c r="A3002" s="293"/>
    </row>
    <row r="3003" ht="12">
      <c r="A3003" s="293"/>
    </row>
    <row r="3004" ht="12">
      <c r="A3004" s="293"/>
    </row>
    <row r="3005" ht="12">
      <c r="A3005" s="293"/>
    </row>
    <row r="3006" ht="12">
      <c r="A3006" s="293"/>
    </row>
    <row r="3007" ht="12">
      <c r="A3007" s="293"/>
    </row>
    <row r="3008" ht="12">
      <c r="A3008" s="293"/>
    </row>
    <row r="3009" ht="12">
      <c r="A3009" s="293"/>
    </row>
    <row r="3010" ht="12">
      <c r="A3010" s="293"/>
    </row>
    <row r="3011" ht="12">
      <c r="A3011" s="293"/>
    </row>
    <row r="3012" ht="12">
      <c r="A3012" s="293"/>
    </row>
    <row r="3013" ht="12">
      <c r="A3013" s="293"/>
    </row>
    <row r="3014" ht="12">
      <c r="A3014" s="293"/>
    </row>
    <row r="3015" ht="12">
      <c r="A3015" s="293"/>
    </row>
    <row r="3016" ht="12">
      <c r="A3016" s="293"/>
    </row>
    <row r="3017" ht="12">
      <c r="A3017" s="293"/>
    </row>
    <row r="3018" ht="12">
      <c r="A3018" s="293"/>
    </row>
    <row r="3019" ht="12">
      <c r="A3019" s="293"/>
    </row>
    <row r="3020" ht="12">
      <c r="A3020" s="293"/>
    </row>
    <row r="3021" ht="12">
      <c r="A3021" s="293"/>
    </row>
    <row r="3022" ht="12">
      <c r="A3022" s="293"/>
    </row>
    <row r="3023" ht="12">
      <c r="A3023" s="293"/>
    </row>
    <row r="3024" ht="12">
      <c r="A3024" s="293"/>
    </row>
    <row r="3025" ht="12">
      <c r="A3025" s="293"/>
    </row>
    <row r="3026" ht="12">
      <c r="A3026" s="293"/>
    </row>
    <row r="3027" ht="12">
      <c r="A3027" s="293"/>
    </row>
    <row r="3028" ht="12">
      <c r="A3028" s="293"/>
    </row>
    <row r="3029" ht="12">
      <c r="A3029" s="293"/>
    </row>
    <row r="3030" ht="12">
      <c r="A3030" s="293"/>
    </row>
    <row r="3031" ht="12">
      <c r="A3031" s="293"/>
    </row>
    <row r="3032" ht="12">
      <c r="A3032" s="293"/>
    </row>
    <row r="3033" ht="12">
      <c r="A3033" s="293"/>
    </row>
    <row r="3034" ht="12">
      <c r="A3034" s="293"/>
    </row>
    <row r="3035" ht="12">
      <c r="A3035" s="293"/>
    </row>
    <row r="3036" ht="12">
      <c r="A3036" s="293"/>
    </row>
    <row r="3037" ht="12">
      <c r="A3037" s="293"/>
    </row>
    <row r="3038" ht="12">
      <c r="A3038" s="293"/>
    </row>
    <row r="3039" ht="12">
      <c r="A3039" s="293"/>
    </row>
    <row r="3040" ht="12">
      <c r="A3040" s="293"/>
    </row>
    <row r="3041" ht="12">
      <c r="A3041" s="293"/>
    </row>
    <row r="3042" ht="12">
      <c r="A3042" s="293"/>
    </row>
    <row r="3043" ht="12">
      <c r="A3043" s="293"/>
    </row>
    <row r="3044" ht="12">
      <c r="A3044" s="293"/>
    </row>
    <row r="3045" ht="12">
      <c r="A3045" s="293"/>
    </row>
    <row r="3046" ht="12">
      <c r="A3046" s="293"/>
    </row>
    <row r="3047" ht="12">
      <c r="A3047" s="293"/>
    </row>
    <row r="3048" ht="12">
      <c r="A3048" s="293"/>
    </row>
    <row r="3049" ht="12">
      <c r="A3049" s="293"/>
    </row>
    <row r="3050" ht="12">
      <c r="A3050" s="293"/>
    </row>
    <row r="3051" ht="12">
      <c r="A3051" s="293"/>
    </row>
    <row r="3052" ht="12">
      <c r="A3052" s="293"/>
    </row>
    <row r="3053" ht="12">
      <c r="A3053" s="293"/>
    </row>
    <row r="3054" ht="12">
      <c r="A3054" s="293"/>
    </row>
    <row r="3055" ht="12">
      <c r="A3055" s="293"/>
    </row>
    <row r="3056" ht="12">
      <c r="A3056" s="293"/>
    </row>
    <row r="3057" ht="12">
      <c r="A3057" s="293"/>
    </row>
    <row r="3058" ht="12">
      <c r="A3058" s="293"/>
    </row>
    <row r="3059" ht="12">
      <c r="A3059" s="293"/>
    </row>
    <row r="3060" ht="12">
      <c r="A3060" s="293"/>
    </row>
    <row r="3061" ht="12">
      <c r="A3061" s="293"/>
    </row>
    <row r="3062" ht="12">
      <c r="A3062" s="293"/>
    </row>
    <row r="3063" ht="12">
      <c r="A3063" s="293"/>
    </row>
    <row r="3064" ht="12">
      <c r="A3064" s="293"/>
    </row>
    <row r="3065" ht="12">
      <c r="A3065" s="293"/>
    </row>
    <row r="3066" ht="12">
      <c r="A3066" s="293"/>
    </row>
    <row r="3067" ht="12">
      <c r="A3067" s="293"/>
    </row>
    <row r="3068" ht="12">
      <c r="A3068" s="293"/>
    </row>
    <row r="3069" ht="12">
      <c r="A3069" s="293"/>
    </row>
    <row r="3070" ht="12">
      <c r="A3070" s="293"/>
    </row>
    <row r="3071" ht="12">
      <c r="A3071" s="293"/>
    </row>
    <row r="3072" ht="12">
      <c r="A3072" s="293"/>
    </row>
    <row r="3073" ht="12">
      <c r="A3073" s="293"/>
    </row>
    <row r="3074" ht="12">
      <c r="A3074" s="293"/>
    </row>
    <row r="3075" ht="12">
      <c r="A3075" s="293"/>
    </row>
    <row r="3076" ht="12">
      <c r="A3076" s="293"/>
    </row>
    <row r="3077" ht="12">
      <c r="A3077" s="293"/>
    </row>
    <row r="3078" ht="12">
      <c r="A3078" s="293"/>
    </row>
    <row r="3079" ht="12">
      <c r="A3079" s="293"/>
    </row>
    <row r="3080" ht="12">
      <c r="A3080" s="293"/>
    </row>
    <row r="3081" ht="12">
      <c r="A3081" s="293"/>
    </row>
    <row r="3082" ht="12">
      <c r="A3082" s="293"/>
    </row>
    <row r="3083" ht="12">
      <c r="A3083" s="293"/>
    </row>
    <row r="3084" ht="12">
      <c r="A3084" s="293"/>
    </row>
    <row r="3085" ht="12">
      <c r="A3085" s="293"/>
    </row>
    <row r="3086" ht="12">
      <c r="A3086" s="293"/>
    </row>
    <row r="3087" ht="12">
      <c r="A3087" s="293"/>
    </row>
    <row r="3088" ht="12">
      <c r="A3088" s="293"/>
    </row>
    <row r="3089" ht="12">
      <c r="A3089" s="293"/>
    </row>
    <row r="3090" ht="12">
      <c r="A3090" s="293"/>
    </row>
    <row r="3091" ht="12">
      <c r="A3091" s="293"/>
    </row>
    <row r="3092" ht="12">
      <c r="A3092" s="293"/>
    </row>
    <row r="3093" ht="12">
      <c r="A3093" s="293"/>
    </row>
    <row r="3094" ht="12">
      <c r="A3094" s="293"/>
    </row>
    <row r="3095" ht="12">
      <c r="A3095" s="293"/>
    </row>
    <row r="3096" ht="12">
      <c r="A3096" s="293"/>
    </row>
    <row r="3097" ht="12">
      <c r="A3097" s="293"/>
    </row>
    <row r="3098" ht="12">
      <c r="A3098" s="293"/>
    </row>
    <row r="3099" ht="12">
      <c r="A3099" s="293"/>
    </row>
    <row r="3100" ht="12">
      <c r="A3100" s="293"/>
    </row>
    <row r="3101" ht="12">
      <c r="A3101" s="293"/>
    </row>
    <row r="3102" ht="12">
      <c r="A3102" s="293"/>
    </row>
    <row r="3103" ht="12">
      <c r="A3103" s="293"/>
    </row>
    <row r="3104" ht="12">
      <c r="A3104" s="293"/>
    </row>
    <row r="3105" ht="12">
      <c r="A3105" s="293"/>
    </row>
    <row r="3106" ht="12">
      <c r="A3106" s="293"/>
    </row>
    <row r="3107" ht="12">
      <c r="A3107" s="293"/>
    </row>
    <row r="3108" ht="12">
      <c r="A3108" s="293"/>
    </row>
    <row r="3109" ht="12">
      <c r="A3109" s="293"/>
    </row>
    <row r="3110" ht="12">
      <c r="A3110" s="293"/>
    </row>
    <row r="3111" ht="12">
      <c r="A3111" s="293"/>
    </row>
    <row r="3112" ht="12">
      <c r="A3112" s="293"/>
    </row>
    <row r="3113" ht="12">
      <c r="A3113" s="293"/>
    </row>
    <row r="3114" ht="12">
      <c r="A3114" s="293"/>
    </row>
    <row r="3115" ht="12">
      <c r="A3115" s="293"/>
    </row>
    <row r="3116" ht="12">
      <c r="A3116" s="293"/>
    </row>
    <row r="3117" ht="12">
      <c r="A3117" s="293"/>
    </row>
    <row r="3118" ht="12">
      <c r="A3118" s="293"/>
    </row>
    <row r="3119" ht="12">
      <c r="A3119" s="293"/>
    </row>
    <row r="3120" ht="12">
      <c r="A3120" s="293"/>
    </row>
    <row r="3121" ht="12">
      <c r="A3121" s="293"/>
    </row>
    <row r="3122" ht="12">
      <c r="A3122" s="293"/>
    </row>
    <row r="3123" ht="12">
      <c r="A3123" s="293"/>
    </row>
    <row r="3124" ht="12">
      <c r="A3124" s="293"/>
    </row>
    <row r="3125" ht="12">
      <c r="A3125" s="293"/>
    </row>
    <row r="3126" ht="12">
      <c r="A3126" s="293"/>
    </row>
    <row r="3127" ht="12">
      <c r="A3127" s="293"/>
    </row>
    <row r="3128" ht="12">
      <c r="A3128" s="293"/>
    </row>
    <row r="3129" ht="12">
      <c r="A3129" s="293"/>
    </row>
    <row r="3130" ht="12">
      <c r="A3130" s="293"/>
    </row>
    <row r="3131" ht="12">
      <c r="A3131" s="293"/>
    </row>
    <row r="3132" ht="12">
      <c r="A3132" s="293"/>
    </row>
    <row r="3133" ht="12">
      <c r="A3133" s="293"/>
    </row>
    <row r="3134" ht="12">
      <c r="A3134" s="293"/>
    </row>
    <row r="3135" ht="12">
      <c r="A3135" s="293"/>
    </row>
    <row r="3136" ht="12">
      <c r="A3136" s="293"/>
    </row>
    <row r="3137" ht="12">
      <c r="A3137" s="293"/>
    </row>
    <row r="3138" ht="12">
      <c r="A3138" s="293"/>
    </row>
    <row r="3139" ht="12">
      <c r="A3139" s="293"/>
    </row>
    <row r="3140" ht="12">
      <c r="A3140" s="293"/>
    </row>
    <row r="3141" ht="12">
      <c r="A3141" s="293"/>
    </row>
    <row r="3142" ht="12">
      <c r="A3142" s="293"/>
    </row>
    <row r="3143" ht="12">
      <c r="A3143" s="293"/>
    </row>
    <row r="3144" ht="12">
      <c r="A3144" s="293"/>
    </row>
    <row r="3145" ht="12">
      <c r="A3145" s="293"/>
    </row>
    <row r="3146" ht="12">
      <c r="A3146" s="293"/>
    </row>
    <row r="3147" ht="12">
      <c r="A3147" s="293"/>
    </row>
    <row r="3148" ht="12">
      <c r="A3148" s="293"/>
    </row>
    <row r="3149" ht="12">
      <c r="A3149" s="293"/>
    </row>
    <row r="3150" ht="12">
      <c r="A3150" s="293"/>
    </row>
    <row r="3151" ht="12">
      <c r="A3151" s="293"/>
    </row>
    <row r="3152" ht="12">
      <c r="A3152" s="293"/>
    </row>
    <row r="3153" ht="12">
      <c r="A3153" s="293"/>
    </row>
    <row r="3154" ht="12">
      <c r="A3154" s="293"/>
    </row>
    <row r="3155" ht="12">
      <c r="A3155" s="293"/>
    </row>
    <row r="3156" ht="12">
      <c r="A3156" s="293"/>
    </row>
    <row r="3157" ht="12">
      <c r="A3157" s="293"/>
    </row>
    <row r="3158" ht="12">
      <c r="A3158" s="293"/>
    </row>
    <row r="3159" ht="12">
      <c r="A3159" s="293"/>
    </row>
    <row r="3160" ht="12">
      <c r="A3160" s="293"/>
    </row>
    <row r="3161" ht="12">
      <c r="A3161" s="293"/>
    </row>
    <row r="3162" ht="12">
      <c r="A3162" s="293"/>
    </row>
    <row r="3163" ht="12">
      <c r="A3163" s="293"/>
    </row>
    <row r="3164" ht="12">
      <c r="A3164" s="293"/>
    </row>
    <row r="3165" ht="12">
      <c r="A3165" s="293"/>
    </row>
    <row r="3166" ht="12">
      <c r="A3166" s="293"/>
    </row>
    <row r="3167" ht="12">
      <c r="A3167" s="293"/>
    </row>
    <row r="3168" ht="12">
      <c r="A3168" s="293"/>
    </row>
    <row r="3169" ht="12">
      <c r="A3169" s="293"/>
    </row>
    <row r="3170" ht="12">
      <c r="A3170" s="293"/>
    </row>
    <row r="3171" ht="12">
      <c r="A3171" s="293"/>
    </row>
    <row r="3172" ht="12">
      <c r="A3172" s="293"/>
    </row>
    <row r="3173" ht="12">
      <c r="A3173" s="293"/>
    </row>
    <row r="3174" ht="12">
      <c r="A3174" s="293"/>
    </row>
    <row r="3175" ht="12">
      <c r="A3175" s="293"/>
    </row>
    <row r="3176" ht="12">
      <c r="A3176" s="293"/>
    </row>
    <row r="3177" ht="12">
      <c r="A3177" s="293"/>
    </row>
    <row r="3178" ht="12">
      <c r="A3178" s="293"/>
    </row>
    <row r="3179" ht="12">
      <c r="A3179" s="293"/>
    </row>
    <row r="3180" ht="12">
      <c r="A3180" s="293"/>
    </row>
    <row r="3181" ht="12">
      <c r="A3181" s="293"/>
    </row>
    <row r="3182" ht="12">
      <c r="A3182" s="293"/>
    </row>
    <row r="3183" ht="12">
      <c r="A3183" s="293"/>
    </row>
    <row r="3184" ht="12">
      <c r="A3184" s="293"/>
    </row>
    <row r="3185" ht="12">
      <c r="A3185" s="293"/>
    </row>
    <row r="3186" ht="12">
      <c r="A3186" s="293"/>
    </row>
    <row r="3187" ht="12">
      <c r="A3187" s="293"/>
    </row>
    <row r="3188" ht="12">
      <c r="A3188" s="293"/>
    </row>
    <row r="3189" ht="12">
      <c r="A3189" s="293"/>
    </row>
    <row r="3190" ht="12">
      <c r="A3190" s="293"/>
    </row>
    <row r="3191" ht="12">
      <c r="A3191" s="293"/>
    </row>
    <row r="3192" ht="12">
      <c r="A3192" s="293"/>
    </row>
    <row r="3193" ht="12">
      <c r="A3193" s="293"/>
    </row>
    <row r="3194" ht="12">
      <c r="A3194" s="293"/>
    </row>
    <row r="3195" ht="12">
      <c r="A3195" s="293"/>
    </row>
    <row r="3196" ht="12">
      <c r="A3196" s="293"/>
    </row>
    <row r="3197" ht="12">
      <c r="A3197" s="293"/>
    </row>
    <row r="3198" ht="12">
      <c r="A3198" s="293"/>
    </row>
    <row r="3199" ht="12">
      <c r="A3199" s="293"/>
    </row>
    <row r="3200" ht="12">
      <c r="A3200" s="293"/>
    </row>
    <row r="3201" ht="12">
      <c r="A3201" s="293"/>
    </row>
    <row r="3202" ht="12">
      <c r="A3202" s="293"/>
    </row>
    <row r="3203" ht="12">
      <c r="A3203" s="293"/>
    </row>
    <row r="3204" ht="12">
      <c r="A3204" s="293"/>
    </row>
    <row r="3205" ht="12">
      <c r="A3205" s="293"/>
    </row>
    <row r="3206" ht="12">
      <c r="A3206" s="293"/>
    </row>
    <row r="3207" ht="12">
      <c r="A3207" s="293"/>
    </row>
    <row r="3208" ht="12">
      <c r="A3208" s="293"/>
    </row>
    <row r="3209" ht="12">
      <c r="A3209" s="293"/>
    </row>
    <row r="3210" ht="12">
      <c r="A3210" s="293"/>
    </row>
    <row r="3211" ht="12">
      <c r="A3211" s="293"/>
    </row>
    <row r="3212" ht="12">
      <c r="A3212" s="293"/>
    </row>
    <row r="3213" ht="12">
      <c r="A3213" s="293"/>
    </row>
    <row r="3214" ht="12">
      <c r="A3214" s="293"/>
    </row>
    <row r="3215" ht="12">
      <c r="A3215" s="293"/>
    </row>
    <row r="3216" ht="12">
      <c r="A3216" s="293"/>
    </row>
    <row r="3217" ht="12">
      <c r="A3217" s="293"/>
    </row>
    <row r="3218" ht="12">
      <c r="A3218" s="293"/>
    </row>
    <row r="3219" ht="12">
      <c r="A3219" s="293"/>
    </row>
    <row r="3220" ht="12">
      <c r="A3220" s="293"/>
    </row>
    <row r="3221" ht="12">
      <c r="A3221" s="293"/>
    </row>
    <row r="3222" ht="12">
      <c r="A3222" s="293"/>
    </row>
    <row r="3223" ht="12">
      <c r="A3223" s="293"/>
    </row>
    <row r="3224" ht="12">
      <c r="A3224" s="293"/>
    </row>
    <row r="3225" ht="12">
      <c r="A3225" s="293"/>
    </row>
    <row r="3226" ht="12">
      <c r="A3226" s="293"/>
    </row>
    <row r="3227" ht="12">
      <c r="A3227" s="293"/>
    </row>
    <row r="3228" ht="12">
      <c r="A3228" s="293"/>
    </row>
    <row r="3229" ht="12">
      <c r="A3229" s="293"/>
    </row>
    <row r="3230" ht="12">
      <c r="A3230" s="293"/>
    </row>
    <row r="3231" ht="12">
      <c r="A3231" s="293"/>
    </row>
    <row r="3232" ht="12">
      <c r="A3232" s="293"/>
    </row>
    <row r="3233" ht="12">
      <c r="A3233" s="293"/>
    </row>
    <row r="3234" ht="12">
      <c r="A3234" s="293"/>
    </row>
    <row r="3235" ht="12">
      <c r="A3235" s="293"/>
    </row>
    <row r="3236" ht="12">
      <c r="A3236" s="293"/>
    </row>
    <row r="3237" ht="12">
      <c r="A3237" s="293"/>
    </row>
    <row r="3238" ht="12">
      <c r="A3238" s="293"/>
    </row>
    <row r="3239" ht="12">
      <c r="A3239" s="293"/>
    </row>
    <row r="3240" ht="12">
      <c r="A3240" s="293"/>
    </row>
    <row r="3241" ht="12">
      <c r="A3241" s="293"/>
    </row>
    <row r="3242" ht="12">
      <c r="A3242" s="293"/>
    </row>
    <row r="3243" ht="12">
      <c r="A3243" s="293"/>
    </row>
    <row r="3244" ht="12">
      <c r="A3244" s="293"/>
    </row>
    <row r="3245" ht="12">
      <c r="A3245" s="293"/>
    </row>
    <row r="3246" ht="12">
      <c r="A3246" s="293"/>
    </row>
    <row r="3247" ht="12">
      <c r="A3247" s="293"/>
    </row>
    <row r="3248" ht="12">
      <c r="A3248" s="293"/>
    </row>
    <row r="3249" ht="12">
      <c r="A3249" s="293"/>
    </row>
    <row r="3250" ht="12">
      <c r="A3250" s="293"/>
    </row>
    <row r="3251" ht="12">
      <c r="A3251" s="293"/>
    </row>
    <row r="3252" ht="12">
      <c r="A3252" s="293"/>
    </row>
    <row r="3253" ht="12">
      <c r="A3253" s="293"/>
    </row>
    <row r="3254" ht="12">
      <c r="A3254" s="293"/>
    </row>
    <row r="3255" ht="12">
      <c r="A3255" s="293"/>
    </row>
    <row r="3256" ht="12">
      <c r="A3256" s="293"/>
    </row>
    <row r="3257" ht="12">
      <c r="A3257" s="293"/>
    </row>
    <row r="3258" ht="12">
      <c r="A3258" s="293"/>
    </row>
    <row r="3259" ht="12">
      <c r="A3259" s="293"/>
    </row>
    <row r="3260" ht="12">
      <c r="A3260" s="293"/>
    </row>
    <row r="3261" ht="12">
      <c r="A3261" s="293"/>
    </row>
    <row r="3262" ht="12">
      <c r="A3262" s="293"/>
    </row>
    <row r="3263" ht="12">
      <c r="A3263" s="293"/>
    </row>
    <row r="3264" ht="12">
      <c r="A3264" s="293"/>
    </row>
    <row r="3265" ht="12">
      <c r="A3265" s="293"/>
    </row>
    <row r="3266" ht="12">
      <c r="A3266" s="293"/>
    </row>
    <row r="3267" ht="12">
      <c r="A3267" s="293"/>
    </row>
    <row r="3268" ht="12">
      <c r="A3268" s="293"/>
    </row>
    <row r="3269" ht="12">
      <c r="A3269" s="293"/>
    </row>
    <row r="3270" ht="12">
      <c r="A3270" s="293"/>
    </row>
    <row r="3271" ht="12">
      <c r="A3271" s="293"/>
    </row>
    <row r="3272" ht="12">
      <c r="A3272" s="293"/>
    </row>
    <row r="3273" ht="12">
      <c r="A3273" s="293"/>
    </row>
    <row r="3274" ht="12">
      <c r="A3274" s="293"/>
    </row>
    <row r="3275" ht="12">
      <c r="A3275" s="293"/>
    </row>
    <row r="3276" ht="12">
      <c r="A3276" s="293"/>
    </row>
    <row r="3277" ht="12">
      <c r="A3277" s="293"/>
    </row>
    <row r="3278" ht="12">
      <c r="A3278" s="293"/>
    </row>
    <row r="3279" ht="12">
      <c r="A3279" s="293"/>
    </row>
    <row r="3280" ht="12">
      <c r="A3280" s="293"/>
    </row>
    <row r="3281" ht="12">
      <c r="A3281" s="293"/>
    </row>
    <row r="3282" ht="12">
      <c r="A3282" s="293"/>
    </row>
    <row r="3283" ht="12">
      <c r="A3283" s="293"/>
    </row>
    <row r="3284" ht="12">
      <c r="A3284" s="293"/>
    </row>
    <row r="3285" ht="12">
      <c r="A3285" s="293"/>
    </row>
    <row r="3286" ht="12">
      <c r="A3286" s="293"/>
    </row>
    <row r="3287" ht="12">
      <c r="A3287" s="293"/>
    </row>
    <row r="3288" ht="12">
      <c r="A3288" s="293"/>
    </row>
    <row r="3289" ht="12">
      <c r="A3289" s="293"/>
    </row>
    <row r="3290" ht="12">
      <c r="A3290" s="293"/>
    </row>
    <row r="3291" ht="12">
      <c r="A3291" s="293"/>
    </row>
    <row r="3292" ht="12">
      <c r="A3292" s="293"/>
    </row>
    <row r="3293" ht="12">
      <c r="A3293" s="293"/>
    </row>
    <row r="3294" ht="12">
      <c r="A3294" s="293"/>
    </row>
    <row r="3295" ht="12">
      <c r="A3295" s="293"/>
    </row>
    <row r="3296" ht="12">
      <c r="A3296" s="293"/>
    </row>
    <row r="3297" ht="12">
      <c r="A3297" s="293"/>
    </row>
    <row r="3298" ht="12">
      <c r="A3298" s="293"/>
    </row>
    <row r="3299" ht="12">
      <c r="A3299" s="293"/>
    </row>
    <row r="3300" ht="12">
      <c r="A3300" s="293"/>
    </row>
    <row r="3301" ht="12">
      <c r="A3301" s="293"/>
    </row>
    <row r="3302" ht="12">
      <c r="A3302" s="293"/>
    </row>
    <row r="3303" ht="12">
      <c r="A3303" s="293"/>
    </row>
    <row r="3304" ht="12">
      <c r="A3304" s="293"/>
    </row>
    <row r="3305" ht="12">
      <c r="A3305" s="293"/>
    </row>
    <row r="3306" ht="12">
      <c r="A3306" s="293"/>
    </row>
    <row r="3307" ht="12">
      <c r="A3307" s="293"/>
    </row>
    <row r="3308" ht="12">
      <c r="A3308" s="293"/>
    </row>
    <row r="3309" ht="12">
      <c r="A3309" s="293"/>
    </row>
    <row r="3310" ht="12">
      <c r="A3310" s="293"/>
    </row>
    <row r="3311" ht="12">
      <c r="A3311" s="293"/>
    </row>
    <row r="3312" ht="12">
      <c r="A3312" s="293"/>
    </row>
    <row r="3313" ht="12">
      <c r="A3313" s="293"/>
    </row>
    <row r="3314" ht="12">
      <c r="A3314" s="293"/>
    </row>
    <row r="3315" ht="12">
      <c r="A3315" s="293"/>
    </row>
    <row r="3316" ht="12">
      <c r="A3316" s="293"/>
    </row>
    <row r="3317" ht="12">
      <c r="A3317" s="293"/>
    </row>
    <row r="3318" ht="12">
      <c r="A3318" s="293"/>
    </row>
    <row r="3319" ht="12">
      <c r="A3319" s="293"/>
    </row>
    <row r="3320" ht="12">
      <c r="A3320" s="293"/>
    </row>
    <row r="3321" ht="12">
      <c r="A3321" s="293"/>
    </row>
    <row r="3322" ht="12">
      <c r="A3322" s="293"/>
    </row>
    <row r="3323" ht="12">
      <c r="A3323" s="293"/>
    </row>
    <row r="3324" ht="12">
      <c r="A3324" s="293"/>
    </row>
    <row r="3325" ht="12">
      <c r="A3325" s="293"/>
    </row>
    <row r="3326" ht="12">
      <c r="A3326" s="293"/>
    </row>
    <row r="3327" ht="12">
      <c r="A3327" s="293"/>
    </row>
    <row r="3328" ht="12">
      <c r="A3328" s="293"/>
    </row>
    <row r="3329" ht="12">
      <c r="A3329" s="293"/>
    </row>
    <row r="3330" ht="12">
      <c r="A3330" s="293"/>
    </row>
    <row r="3331" ht="12">
      <c r="A3331" s="293"/>
    </row>
    <row r="3332" ht="12">
      <c r="A3332" s="293"/>
    </row>
    <row r="3333" ht="12">
      <c r="A3333" s="293"/>
    </row>
    <row r="3334" ht="12">
      <c r="A3334" s="293"/>
    </row>
    <row r="3335" ht="12">
      <c r="A3335" s="293"/>
    </row>
    <row r="3336" ht="12">
      <c r="A3336" s="293"/>
    </row>
    <row r="3337" ht="12">
      <c r="A3337" s="293"/>
    </row>
    <row r="3338" ht="12">
      <c r="A3338" s="293"/>
    </row>
    <row r="3339" ht="12">
      <c r="A3339" s="293"/>
    </row>
    <row r="3340" ht="12">
      <c r="A3340" s="293"/>
    </row>
    <row r="3341" ht="12">
      <c r="A3341" s="293"/>
    </row>
    <row r="3342" ht="12">
      <c r="A3342" s="293"/>
    </row>
    <row r="3343" ht="12">
      <c r="A3343" s="293"/>
    </row>
    <row r="3344" ht="12">
      <c r="A3344" s="293"/>
    </row>
    <row r="3345" ht="12">
      <c r="A3345" s="293"/>
    </row>
    <row r="3346" ht="12">
      <c r="A3346" s="293"/>
    </row>
    <row r="3347" ht="12">
      <c r="A3347" s="293"/>
    </row>
    <row r="3348" ht="12">
      <c r="A3348" s="293"/>
    </row>
    <row r="3349" ht="12">
      <c r="A3349" s="293"/>
    </row>
    <row r="3350" ht="12">
      <c r="A3350" s="293"/>
    </row>
    <row r="3351" ht="12">
      <c r="A3351" s="293"/>
    </row>
    <row r="3352" ht="12">
      <c r="A3352" s="293"/>
    </row>
    <row r="3353" ht="12">
      <c r="A3353" s="293"/>
    </row>
    <row r="3354" ht="12">
      <c r="A3354" s="293"/>
    </row>
    <row r="3355" ht="12">
      <c r="A3355" s="293"/>
    </row>
    <row r="3356" ht="12">
      <c r="A3356" s="293"/>
    </row>
    <row r="3357" ht="12">
      <c r="A3357" s="293"/>
    </row>
    <row r="3358" ht="12">
      <c r="A3358" s="293"/>
    </row>
    <row r="3359" ht="12">
      <c r="A3359" s="293"/>
    </row>
    <row r="3360" ht="12">
      <c r="A3360" s="293"/>
    </row>
    <row r="3361" ht="12">
      <c r="A3361" s="293"/>
    </row>
    <row r="3362" ht="12">
      <c r="A3362" s="293"/>
    </row>
    <row r="3363" ht="12">
      <c r="A3363" s="293"/>
    </row>
    <row r="3364" ht="12">
      <c r="A3364" s="293"/>
    </row>
    <row r="3365" ht="12">
      <c r="A3365" s="293"/>
    </row>
    <row r="3366" ht="12">
      <c r="A3366" s="293"/>
    </row>
    <row r="3367" ht="12">
      <c r="A3367" s="293"/>
    </row>
    <row r="3368" ht="12">
      <c r="A3368" s="293"/>
    </row>
    <row r="3369" ht="12">
      <c r="A3369" s="293"/>
    </row>
    <row r="3370" ht="12">
      <c r="A3370" s="293"/>
    </row>
    <row r="3371" ht="12">
      <c r="A3371" s="293"/>
    </row>
    <row r="3372" ht="12">
      <c r="A3372" s="293"/>
    </row>
    <row r="3373" ht="12">
      <c r="A3373" s="293"/>
    </row>
    <row r="3374" ht="12">
      <c r="A3374" s="293"/>
    </row>
    <row r="3375" ht="12">
      <c r="A3375" s="293"/>
    </row>
    <row r="3376" ht="12">
      <c r="A3376" s="293"/>
    </row>
    <row r="3377" ht="12">
      <c r="A3377" s="293"/>
    </row>
    <row r="3378" ht="12">
      <c r="A3378" s="293"/>
    </row>
    <row r="3379" ht="12">
      <c r="A3379" s="293"/>
    </row>
    <row r="3380" ht="12">
      <c r="A3380" s="293"/>
    </row>
    <row r="3381" ht="12">
      <c r="A3381" s="293"/>
    </row>
    <row r="3382" ht="12">
      <c r="A3382" s="293"/>
    </row>
    <row r="3383" ht="12">
      <c r="A3383" s="293"/>
    </row>
    <row r="3384" ht="12">
      <c r="A3384" s="293"/>
    </row>
    <row r="3385" ht="12">
      <c r="A3385" s="293"/>
    </row>
    <row r="3386" ht="12">
      <c r="A3386" s="293"/>
    </row>
    <row r="3387" ht="12">
      <c r="A3387" s="293"/>
    </row>
    <row r="3388" ht="12">
      <c r="A3388" s="293"/>
    </row>
    <row r="3389" ht="12">
      <c r="A3389" s="293"/>
    </row>
    <row r="3390" ht="12">
      <c r="A3390" s="293"/>
    </row>
    <row r="3391" ht="12">
      <c r="A3391" s="293"/>
    </row>
    <row r="3392" ht="12">
      <c r="A3392" s="293"/>
    </row>
    <row r="3393" ht="12">
      <c r="A3393" s="293"/>
    </row>
    <row r="3394" ht="12">
      <c r="A3394" s="293"/>
    </row>
    <row r="3395" ht="12">
      <c r="A3395" s="293"/>
    </row>
    <row r="3396" ht="12">
      <c r="A3396" s="293"/>
    </row>
    <row r="3397" ht="12">
      <c r="A3397" s="293"/>
    </row>
    <row r="3398" ht="12">
      <c r="A3398" s="293"/>
    </row>
    <row r="3399" ht="12">
      <c r="A3399" s="293"/>
    </row>
    <row r="3400" ht="12">
      <c r="A3400" s="293"/>
    </row>
    <row r="3401" ht="12">
      <c r="A3401" s="293"/>
    </row>
    <row r="3402" ht="12">
      <c r="A3402" s="293"/>
    </row>
    <row r="3403" ht="12">
      <c r="A3403" s="293"/>
    </row>
    <row r="3404" ht="12">
      <c r="A3404" s="293"/>
    </row>
    <row r="3405" ht="12">
      <c r="A3405" s="293"/>
    </row>
    <row r="3406" ht="12">
      <c r="A3406" s="293"/>
    </row>
    <row r="3407" ht="12">
      <c r="A3407" s="293"/>
    </row>
    <row r="3408" ht="12">
      <c r="A3408" s="293"/>
    </row>
    <row r="3409" ht="12">
      <c r="A3409" s="293"/>
    </row>
    <row r="3410" ht="12">
      <c r="A3410" s="293"/>
    </row>
    <row r="3411" ht="12">
      <c r="A3411" s="293"/>
    </row>
    <row r="3412" ht="12">
      <c r="A3412" s="293"/>
    </row>
    <row r="3413" ht="12">
      <c r="A3413" s="293"/>
    </row>
    <row r="3414" ht="12">
      <c r="A3414" s="293"/>
    </row>
    <row r="3415" ht="12">
      <c r="A3415" s="293"/>
    </row>
    <row r="3416" ht="12">
      <c r="A3416" s="293"/>
    </row>
    <row r="3417" ht="12">
      <c r="A3417" s="293"/>
    </row>
    <row r="3418" ht="12">
      <c r="A3418" s="293"/>
    </row>
    <row r="3419" ht="12">
      <c r="A3419" s="293"/>
    </row>
    <row r="3420" ht="12">
      <c r="A3420" s="293"/>
    </row>
    <row r="3421" ht="12">
      <c r="A3421" s="293"/>
    </row>
    <row r="3422" ht="12">
      <c r="A3422" s="293"/>
    </row>
    <row r="3423" ht="12">
      <c r="A3423" s="293"/>
    </row>
    <row r="3424" ht="12">
      <c r="A3424" s="293"/>
    </row>
    <row r="3425" ht="12">
      <c r="A3425" s="293"/>
    </row>
    <row r="3426" ht="12">
      <c r="A3426" s="293"/>
    </row>
    <row r="3427" ht="12">
      <c r="A3427" s="293"/>
    </row>
    <row r="3428" ht="12">
      <c r="A3428" s="293"/>
    </row>
    <row r="3429" ht="12">
      <c r="A3429" s="293"/>
    </row>
    <row r="3430" ht="12">
      <c r="A3430" s="293"/>
    </row>
    <row r="3431" ht="12">
      <c r="A3431" s="293"/>
    </row>
    <row r="3432" ht="12">
      <c r="A3432" s="293"/>
    </row>
    <row r="3433" ht="12">
      <c r="A3433" s="293"/>
    </row>
    <row r="3434" ht="12">
      <c r="A3434" s="293"/>
    </row>
    <row r="3435" ht="12">
      <c r="A3435" s="293"/>
    </row>
    <row r="3436" ht="12">
      <c r="A3436" s="293"/>
    </row>
    <row r="3437" ht="12">
      <c r="A3437" s="293"/>
    </row>
    <row r="3438" ht="12">
      <c r="A3438" s="293"/>
    </row>
    <row r="3439" ht="12">
      <c r="A3439" s="293"/>
    </row>
    <row r="3440" ht="12">
      <c r="A3440" s="293"/>
    </row>
    <row r="3441" ht="12">
      <c r="A3441" s="293"/>
    </row>
    <row r="3442" ht="12">
      <c r="A3442" s="293"/>
    </row>
    <row r="3443" ht="12">
      <c r="A3443" s="293"/>
    </row>
    <row r="3444" ht="12">
      <c r="A3444" s="293"/>
    </row>
    <row r="3445" ht="12">
      <c r="A3445" s="293"/>
    </row>
    <row r="3446" ht="12">
      <c r="A3446" s="293"/>
    </row>
    <row r="3447" ht="12">
      <c r="A3447" s="293"/>
    </row>
    <row r="3448" ht="12">
      <c r="A3448" s="293"/>
    </row>
    <row r="3449" ht="12">
      <c r="A3449" s="293"/>
    </row>
    <row r="3450" ht="12">
      <c r="A3450" s="293"/>
    </row>
    <row r="3451" ht="12">
      <c r="A3451" s="293"/>
    </row>
    <row r="3452" ht="12">
      <c r="A3452" s="293"/>
    </row>
    <row r="3453" ht="12">
      <c r="A3453" s="293"/>
    </row>
    <row r="3454" ht="12">
      <c r="A3454" s="293"/>
    </row>
    <row r="3455" ht="12">
      <c r="A3455" s="293"/>
    </row>
    <row r="3456" ht="12">
      <c r="A3456" s="293"/>
    </row>
    <row r="3457" ht="12">
      <c r="A3457" s="293"/>
    </row>
    <row r="3458" ht="12">
      <c r="A3458" s="293"/>
    </row>
    <row r="3459" ht="12">
      <c r="A3459" s="293"/>
    </row>
    <row r="3460" ht="12">
      <c r="A3460" s="293"/>
    </row>
    <row r="3461" ht="12">
      <c r="A3461" s="293"/>
    </row>
    <row r="3462" ht="12">
      <c r="A3462" s="293"/>
    </row>
    <row r="3463" ht="12">
      <c r="A3463" s="293"/>
    </row>
    <row r="3464" ht="12">
      <c r="A3464" s="293"/>
    </row>
    <row r="3465" ht="12">
      <c r="A3465" s="293"/>
    </row>
    <row r="3466" ht="12">
      <c r="A3466" s="293"/>
    </row>
    <row r="3467" ht="12">
      <c r="A3467" s="293"/>
    </row>
    <row r="3468" ht="12">
      <c r="A3468" s="293"/>
    </row>
    <row r="3469" ht="12">
      <c r="A3469" s="293"/>
    </row>
    <row r="3470" ht="12">
      <c r="A3470" s="293"/>
    </row>
    <row r="3471" ht="12">
      <c r="A3471" s="293"/>
    </row>
    <row r="3472" ht="12">
      <c r="A3472" s="293"/>
    </row>
    <row r="3473" ht="12">
      <c r="A3473" s="293"/>
    </row>
    <row r="3474" ht="12">
      <c r="A3474" s="293"/>
    </row>
    <row r="3475" ht="12">
      <c r="A3475" s="293"/>
    </row>
    <row r="3476" ht="12">
      <c r="A3476" s="293"/>
    </row>
    <row r="3477" ht="12">
      <c r="A3477" s="293"/>
    </row>
    <row r="3478" ht="12">
      <c r="A3478" s="293"/>
    </row>
    <row r="3479" ht="12">
      <c r="A3479" s="293"/>
    </row>
    <row r="3480" ht="12">
      <c r="A3480" s="293"/>
    </row>
    <row r="3481" ht="12">
      <c r="A3481" s="293"/>
    </row>
    <row r="3482" ht="12">
      <c r="A3482" s="293"/>
    </row>
    <row r="3483" ht="12">
      <c r="A3483" s="293"/>
    </row>
    <row r="3484" ht="12">
      <c r="A3484" s="293"/>
    </row>
    <row r="3485" ht="12">
      <c r="A3485" s="293"/>
    </row>
    <row r="3486" ht="12">
      <c r="A3486" s="293"/>
    </row>
    <row r="3487" ht="12">
      <c r="A3487" s="293"/>
    </row>
    <row r="3488" ht="12">
      <c r="A3488" s="293"/>
    </row>
    <row r="3489" ht="12">
      <c r="A3489" s="293"/>
    </row>
    <row r="3490" ht="12">
      <c r="A3490" s="293"/>
    </row>
    <row r="3491" ht="12">
      <c r="A3491" s="293"/>
    </row>
    <row r="3492" ht="12">
      <c r="A3492" s="293"/>
    </row>
    <row r="3493" ht="12">
      <c r="A3493" s="293"/>
    </row>
    <row r="3494" ht="12">
      <c r="A3494" s="293"/>
    </row>
    <row r="3495" ht="12">
      <c r="A3495" s="293"/>
    </row>
    <row r="3496" ht="12">
      <c r="A3496" s="293"/>
    </row>
    <row r="3497" ht="12">
      <c r="A3497" s="293"/>
    </row>
    <row r="3498" ht="12">
      <c r="A3498" s="293"/>
    </row>
    <row r="3499" ht="12">
      <c r="A3499" s="293"/>
    </row>
    <row r="3500" ht="12">
      <c r="A3500" s="293"/>
    </row>
    <row r="3501" ht="12">
      <c r="A3501" s="293"/>
    </row>
    <row r="3502" ht="12">
      <c r="A3502" s="293"/>
    </row>
    <row r="3503" ht="12">
      <c r="A3503" s="293"/>
    </row>
    <row r="3504" ht="12">
      <c r="A3504" s="293"/>
    </row>
    <row r="3505" ht="12">
      <c r="A3505" s="293"/>
    </row>
    <row r="3506" ht="12">
      <c r="A3506" s="293"/>
    </row>
    <row r="3507" ht="12">
      <c r="A3507" s="293"/>
    </row>
    <row r="3508" ht="12">
      <c r="A3508" s="293"/>
    </row>
    <row r="3509" ht="12">
      <c r="A3509" s="293"/>
    </row>
    <row r="3510" ht="12">
      <c r="A3510" s="293"/>
    </row>
    <row r="3511" ht="12">
      <c r="A3511" s="293"/>
    </row>
    <row r="3512" ht="12">
      <c r="A3512" s="293"/>
    </row>
    <row r="3513" ht="12">
      <c r="A3513" s="293"/>
    </row>
    <row r="3514" ht="12">
      <c r="A3514" s="293"/>
    </row>
    <row r="3515" ht="12">
      <c r="A3515" s="293"/>
    </row>
    <row r="3516" ht="12">
      <c r="A3516" s="293"/>
    </row>
    <row r="3517" ht="12">
      <c r="A3517" s="293"/>
    </row>
    <row r="3518" ht="12">
      <c r="A3518" s="293"/>
    </row>
    <row r="3519" ht="12">
      <c r="A3519" s="293"/>
    </row>
    <row r="3520" ht="12">
      <c r="A3520" s="293"/>
    </row>
    <row r="3521" ht="12">
      <c r="A3521" s="293"/>
    </row>
    <row r="3522" ht="12">
      <c r="A3522" s="293"/>
    </row>
    <row r="3523" ht="12">
      <c r="A3523" s="293"/>
    </row>
    <row r="3524" ht="12">
      <c r="A3524" s="293"/>
    </row>
    <row r="3525" ht="12">
      <c r="A3525" s="293"/>
    </row>
    <row r="3526" ht="12">
      <c r="A3526" s="293"/>
    </row>
    <row r="3527" ht="12">
      <c r="A3527" s="293"/>
    </row>
    <row r="3528" ht="12">
      <c r="A3528" s="293"/>
    </row>
    <row r="3529" ht="12">
      <c r="A3529" s="293"/>
    </row>
    <row r="3530" ht="12">
      <c r="A3530" s="293"/>
    </row>
    <row r="3531" ht="12">
      <c r="A3531" s="293"/>
    </row>
    <row r="3532" ht="12">
      <c r="A3532" s="293"/>
    </row>
    <row r="3533" ht="12">
      <c r="A3533" s="293"/>
    </row>
    <row r="3534" ht="12">
      <c r="A3534" s="293"/>
    </row>
    <row r="3535" ht="12">
      <c r="A3535" s="293"/>
    </row>
    <row r="3536" ht="12">
      <c r="A3536" s="293"/>
    </row>
    <row r="3537" ht="12">
      <c r="A3537" s="293"/>
    </row>
    <row r="3538" ht="12">
      <c r="A3538" s="293"/>
    </row>
    <row r="3539" ht="12">
      <c r="A3539" s="293"/>
    </row>
    <row r="3540" ht="12">
      <c r="A3540" s="293"/>
    </row>
    <row r="3541" ht="12">
      <c r="A3541" s="293"/>
    </row>
    <row r="3542" ht="12">
      <c r="A3542" s="293"/>
    </row>
    <row r="3543" ht="12">
      <c r="A3543" s="293"/>
    </row>
    <row r="3544" ht="12">
      <c r="A3544" s="293"/>
    </row>
    <row r="3545" ht="12">
      <c r="A3545" s="293"/>
    </row>
    <row r="3546" ht="12">
      <c r="A3546" s="293"/>
    </row>
    <row r="3547" ht="12">
      <c r="A3547" s="293"/>
    </row>
    <row r="3548" ht="12">
      <c r="A3548" s="293"/>
    </row>
    <row r="3549" ht="12">
      <c r="A3549" s="293"/>
    </row>
    <row r="3550" ht="12">
      <c r="A3550" s="293"/>
    </row>
    <row r="3551" ht="12">
      <c r="A3551" s="293"/>
    </row>
    <row r="3552" ht="12">
      <c r="A3552" s="293"/>
    </row>
    <row r="3553" ht="12">
      <c r="A3553" s="293"/>
    </row>
    <row r="3554" ht="12">
      <c r="A3554" s="293"/>
    </row>
    <row r="3555" ht="12">
      <c r="A3555" s="293"/>
    </row>
    <row r="3556" ht="12">
      <c r="A3556" s="293"/>
    </row>
    <row r="3557" ht="12">
      <c r="A3557" s="293"/>
    </row>
    <row r="3558" ht="12">
      <c r="A3558" s="293"/>
    </row>
    <row r="3559" ht="12">
      <c r="A3559" s="293"/>
    </row>
    <row r="3560" ht="12">
      <c r="A3560" s="293"/>
    </row>
    <row r="3561" ht="12">
      <c r="A3561" s="293"/>
    </row>
    <row r="3562" ht="12">
      <c r="A3562" s="293"/>
    </row>
    <row r="3563" ht="12">
      <c r="A3563" s="293"/>
    </row>
    <row r="3564" ht="12">
      <c r="A3564" s="293"/>
    </row>
    <row r="3565" ht="12">
      <c r="A3565" s="293"/>
    </row>
    <row r="3566" ht="12">
      <c r="A3566" s="293"/>
    </row>
    <row r="3567" ht="12">
      <c r="A3567" s="293"/>
    </row>
    <row r="3568" ht="12">
      <c r="A3568" s="293"/>
    </row>
    <row r="3569" ht="12">
      <c r="A3569" s="293"/>
    </row>
    <row r="3570" ht="12">
      <c r="A3570" s="293"/>
    </row>
    <row r="3571" ht="12">
      <c r="A3571" s="293"/>
    </row>
    <row r="3572" ht="12">
      <c r="A3572" s="293"/>
    </row>
    <row r="3573" ht="12">
      <c r="A3573" s="293"/>
    </row>
    <row r="3574" ht="12">
      <c r="A3574" s="293"/>
    </row>
    <row r="3575" ht="12">
      <c r="A3575" s="293"/>
    </row>
    <row r="3576" ht="12">
      <c r="A3576" s="293"/>
    </row>
    <row r="3577" ht="12">
      <c r="A3577" s="293"/>
    </row>
    <row r="3578" ht="12">
      <c r="A3578" s="293"/>
    </row>
    <row r="3579" ht="12">
      <c r="A3579" s="293"/>
    </row>
    <row r="3580" ht="12">
      <c r="A3580" s="293"/>
    </row>
    <row r="3581" ht="12">
      <c r="A3581" s="293"/>
    </row>
    <row r="3582" ht="12">
      <c r="A3582" s="293"/>
    </row>
    <row r="3583" ht="12">
      <c r="A3583" s="293"/>
    </row>
    <row r="3584" ht="12">
      <c r="A3584" s="293"/>
    </row>
    <row r="3585" ht="12">
      <c r="A3585" s="293"/>
    </row>
    <row r="3586" ht="12">
      <c r="A3586" s="293"/>
    </row>
    <row r="3587" ht="12">
      <c r="A3587" s="293"/>
    </row>
    <row r="3588" ht="12">
      <c r="A3588" s="293"/>
    </row>
    <row r="3589" ht="12">
      <c r="A3589" s="293"/>
    </row>
    <row r="3590" ht="12">
      <c r="A3590" s="293"/>
    </row>
    <row r="3591" ht="12">
      <c r="A3591" s="293"/>
    </row>
    <row r="3592" ht="12">
      <c r="A3592" s="293"/>
    </row>
    <row r="3593" ht="12">
      <c r="A3593" s="293"/>
    </row>
    <row r="3594" ht="12">
      <c r="A3594" s="293"/>
    </row>
    <row r="3595" ht="12">
      <c r="A3595" s="293"/>
    </row>
    <row r="3596" ht="12">
      <c r="A3596" s="293"/>
    </row>
    <row r="3597" ht="12">
      <c r="A3597" s="293"/>
    </row>
    <row r="3598" ht="12">
      <c r="A3598" s="293"/>
    </row>
    <row r="3599" ht="12">
      <c r="A3599" s="293"/>
    </row>
    <row r="3600" ht="12">
      <c r="A3600" s="293"/>
    </row>
    <row r="3601" ht="12">
      <c r="A3601" s="293"/>
    </row>
    <row r="3602" ht="12">
      <c r="A3602" s="293"/>
    </row>
    <row r="3603" ht="12">
      <c r="A3603" s="293"/>
    </row>
    <row r="3604" ht="12">
      <c r="A3604" s="293"/>
    </row>
    <row r="3605" ht="12">
      <c r="A3605" s="293"/>
    </row>
    <row r="3606" ht="12">
      <c r="A3606" s="293"/>
    </row>
    <row r="3607" ht="12">
      <c r="A3607" s="293"/>
    </row>
    <row r="3608" ht="12">
      <c r="A3608" s="293"/>
    </row>
    <row r="3609" ht="12">
      <c r="A3609" s="293"/>
    </row>
    <row r="3610" ht="12">
      <c r="A3610" s="293"/>
    </row>
    <row r="3611" ht="12">
      <c r="A3611" s="293"/>
    </row>
    <row r="3612" ht="12">
      <c r="A3612" s="293"/>
    </row>
    <row r="3613" ht="12">
      <c r="A3613" s="293"/>
    </row>
    <row r="3614" ht="12">
      <c r="A3614" s="293"/>
    </row>
    <row r="3615" ht="12">
      <c r="A3615" s="293"/>
    </row>
    <row r="3616" ht="12">
      <c r="A3616" s="293"/>
    </row>
    <row r="3617" ht="12">
      <c r="A3617" s="293"/>
    </row>
    <row r="3618" ht="12">
      <c r="A3618" s="293"/>
    </row>
    <row r="3619" ht="12">
      <c r="A3619" s="293"/>
    </row>
    <row r="3620" ht="12">
      <c r="A3620" s="293"/>
    </row>
    <row r="3621" ht="12">
      <c r="A3621" s="293"/>
    </row>
    <row r="3622" ht="12">
      <c r="A3622" s="293"/>
    </row>
    <row r="3623" ht="12">
      <c r="A3623" s="293"/>
    </row>
    <row r="3624" ht="12">
      <c r="A3624" s="293"/>
    </row>
    <row r="3625" ht="12">
      <c r="A3625" s="293"/>
    </row>
    <row r="3626" ht="12">
      <c r="A3626" s="293"/>
    </row>
    <row r="3627" ht="12">
      <c r="A3627" s="293"/>
    </row>
    <row r="3628" ht="12">
      <c r="A3628" s="293"/>
    </row>
    <row r="3629" ht="12">
      <c r="A3629" s="293"/>
    </row>
    <row r="3630" ht="12">
      <c r="A3630" s="293"/>
    </row>
    <row r="3631" ht="12">
      <c r="A3631" s="293"/>
    </row>
    <row r="3632" ht="12">
      <c r="A3632" s="293"/>
    </row>
    <row r="3633" ht="12">
      <c r="A3633" s="293"/>
    </row>
    <row r="3634" ht="12">
      <c r="A3634" s="293"/>
    </row>
    <row r="3635" ht="12">
      <c r="A3635" s="293"/>
    </row>
    <row r="3636" ht="12">
      <c r="A3636" s="293"/>
    </row>
    <row r="3637" ht="12">
      <c r="A3637" s="293"/>
    </row>
    <row r="3638" ht="12">
      <c r="A3638" s="293"/>
    </row>
    <row r="3639" ht="12">
      <c r="A3639" s="293"/>
    </row>
    <row r="3640" ht="12">
      <c r="A3640" s="293"/>
    </row>
    <row r="3641" ht="12">
      <c r="A3641" s="293"/>
    </row>
    <row r="3642" ht="12">
      <c r="A3642" s="293"/>
    </row>
    <row r="3643" ht="12">
      <c r="A3643" s="293"/>
    </row>
    <row r="3644" ht="12">
      <c r="A3644" s="293"/>
    </row>
    <row r="3645" ht="12">
      <c r="A3645" s="293"/>
    </row>
    <row r="3646" ht="12">
      <c r="A3646" s="293"/>
    </row>
    <row r="3647" ht="12">
      <c r="A3647" s="293"/>
    </row>
    <row r="3648" ht="12">
      <c r="A3648" s="293"/>
    </row>
    <row r="3649" ht="12">
      <c r="A3649" s="293"/>
    </row>
    <row r="3650" ht="12">
      <c r="A3650" s="293"/>
    </row>
    <row r="3651" ht="12">
      <c r="A3651" s="293"/>
    </row>
    <row r="3652" ht="12">
      <c r="A3652" s="293"/>
    </row>
    <row r="3653" ht="12">
      <c r="A3653" s="293"/>
    </row>
    <row r="3654" ht="12">
      <c r="A3654" s="293"/>
    </row>
    <row r="3655" ht="12">
      <c r="A3655" s="293"/>
    </row>
    <row r="3656" ht="12">
      <c r="A3656" s="293"/>
    </row>
    <row r="3657" ht="12">
      <c r="A3657" s="293"/>
    </row>
    <row r="3658" ht="12">
      <c r="A3658" s="293"/>
    </row>
    <row r="3659" ht="12">
      <c r="A3659" s="293"/>
    </row>
    <row r="3660" ht="12">
      <c r="A3660" s="293"/>
    </row>
    <row r="3661" ht="12">
      <c r="A3661" s="293"/>
    </row>
    <row r="3662" ht="12">
      <c r="A3662" s="293"/>
    </row>
    <row r="3663" ht="12">
      <c r="A3663" s="293"/>
    </row>
    <row r="3664" ht="12">
      <c r="A3664" s="293"/>
    </row>
    <row r="3665" ht="12">
      <c r="A3665" s="293"/>
    </row>
    <row r="3666" ht="12">
      <c r="A3666" s="293"/>
    </row>
    <row r="3667" ht="12">
      <c r="A3667" s="293"/>
    </row>
    <row r="3668" ht="12">
      <c r="A3668" s="293"/>
    </row>
    <row r="3669" ht="12">
      <c r="A3669" s="293"/>
    </row>
    <row r="3670" ht="12">
      <c r="A3670" s="293"/>
    </row>
    <row r="3671" ht="12">
      <c r="A3671" s="293"/>
    </row>
    <row r="3672" ht="12">
      <c r="A3672" s="293"/>
    </row>
    <row r="3673" ht="12">
      <c r="A3673" s="293"/>
    </row>
    <row r="3674" ht="12">
      <c r="A3674" s="293"/>
    </row>
    <row r="3675" ht="12">
      <c r="A3675" s="293"/>
    </row>
    <row r="3676" ht="12">
      <c r="A3676" s="293"/>
    </row>
    <row r="3677" ht="12">
      <c r="A3677" s="293"/>
    </row>
    <row r="3678" ht="12">
      <c r="A3678" s="293"/>
    </row>
    <row r="3679" ht="12">
      <c r="A3679" s="293"/>
    </row>
    <row r="3680" ht="12">
      <c r="A3680" s="293"/>
    </row>
    <row r="3681" ht="12">
      <c r="A3681" s="293"/>
    </row>
    <row r="3682" ht="12">
      <c r="A3682" s="293"/>
    </row>
    <row r="3683" ht="12">
      <c r="A3683" s="293"/>
    </row>
    <row r="3684" ht="12">
      <c r="A3684" s="293"/>
    </row>
    <row r="3685" ht="12">
      <c r="A3685" s="293"/>
    </row>
    <row r="3686" ht="12">
      <c r="A3686" s="293"/>
    </row>
    <row r="3687" ht="12">
      <c r="A3687" s="293"/>
    </row>
    <row r="3688" ht="12">
      <c r="A3688" s="293"/>
    </row>
    <row r="3689" ht="12">
      <c r="A3689" s="293"/>
    </row>
    <row r="3690" ht="12">
      <c r="A3690" s="293"/>
    </row>
    <row r="3691" ht="12">
      <c r="A3691" s="293"/>
    </row>
    <row r="3692" ht="12">
      <c r="A3692" s="293"/>
    </row>
    <row r="3693" ht="12">
      <c r="A3693" s="293"/>
    </row>
    <row r="3694" ht="12">
      <c r="A3694" s="293"/>
    </row>
    <row r="3695" ht="12">
      <c r="A3695" s="293"/>
    </row>
    <row r="3696" ht="12">
      <c r="A3696" s="293"/>
    </row>
    <row r="3697" ht="12">
      <c r="A3697" s="293"/>
    </row>
    <row r="3698" ht="12">
      <c r="A3698" s="293"/>
    </row>
    <row r="3699" ht="12">
      <c r="A3699" s="293"/>
    </row>
    <row r="3700" ht="12">
      <c r="A3700" s="293"/>
    </row>
    <row r="3701" ht="12">
      <c r="A3701" s="293"/>
    </row>
    <row r="3702" ht="12">
      <c r="A3702" s="293"/>
    </row>
    <row r="3703" ht="12">
      <c r="A3703" s="293"/>
    </row>
    <row r="3704" ht="12">
      <c r="A3704" s="293"/>
    </row>
    <row r="3705" ht="12">
      <c r="A3705" s="293"/>
    </row>
    <row r="3706" ht="12">
      <c r="A3706" s="293"/>
    </row>
    <row r="3707" ht="12">
      <c r="A3707" s="293"/>
    </row>
    <row r="3708" ht="12">
      <c r="A3708" s="293"/>
    </row>
    <row r="3709" ht="12">
      <c r="A3709" s="293"/>
    </row>
    <row r="3710" ht="12">
      <c r="A3710" s="293"/>
    </row>
    <row r="3711" ht="12">
      <c r="A3711" s="293"/>
    </row>
    <row r="3712" ht="12">
      <c r="A3712" s="293"/>
    </row>
    <row r="3713" ht="12">
      <c r="A3713" s="293"/>
    </row>
    <row r="3714" ht="12">
      <c r="A3714" s="293"/>
    </row>
    <row r="3715" ht="12">
      <c r="A3715" s="293"/>
    </row>
    <row r="3716" ht="12">
      <c r="A3716" s="293"/>
    </row>
    <row r="3717" ht="12">
      <c r="A3717" s="293"/>
    </row>
    <row r="3718" ht="12">
      <c r="A3718" s="293"/>
    </row>
    <row r="3719" ht="12">
      <c r="A3719" s="293"/>
    </row>
    <row r="3720" ht="12">
      <c r="A3720" s="293"/>
    </row>
    <row r="3721" ht="12">
      <c r="A3721" s="293"/>
    </row>
    <row r="3722" ht="12">
      <c r="A3722" s="293"/>
    </row>
    <row r="3723" ht="12">
      <c r="A3723" s="293"/>
    </row>
    <row r="3724" ht="12">
      <c r="A3724" s="293"/>
    </row>
    <row r="3725" ht="12">
      <c r="A3725" s="293"/>
    </row>
    <row r="3726" ht="12">
      <c r="A3726" s="293"/>
    </row>
    <row r="3727" ht="12">
      <c r="A3727" s="293"/>
    </row>
    <row r="3728" ht="12">
      <c r="A3728" s="293"/>
    </row>
    <row r="3729" ht="12">
      <c r="A3729" s="293"/>
    </row>
    <row r="3730" ht="12">
      <c r="A3730" s="293"/>
    </row>
    <row r="3731" ht="12">
      <c r="A3731" s="293"/>
    </row>
    <row r="3732" ht="12">
      <c r="A3732" s="293"/>
    </row>
    <row r="3733" ht="12">
      <c r="A3733" s="293"/>
    </row>
    <row r="3734" ht="12">
      <c r="A3734" s="293"/>
    </row>
    <row r="3735" ht="12">
      <c r="A3735" s="293"/>
    </row>
    <row r="3736" ht="12">
      <c r="A3736" s="293"/>
    </row>
    <row r="3737" ht="12">
      <c r="A3737" s="293"/>
    </row>
    <row r="3738" ht="12">
      <c r="A3738" s="293"/>
    </row>
    <row r="3739" ht="12">
      <c r="A3739" s="293"/>
    </row>
    <row r="3740" ht="12">
      <c r="A3740" s="293"/>
    </row>
    <row r="3741" ht="12">
      <c r="A3741" s="293"/>
    </row>
    <row r="3742" ht="12">
      <c r="A3742" s="293"/>
    </row>
    <row r="3743" ht="12">
      <c r="A3743" s="293"/>
    </row>
    <row r="3744" ht="12">
      <c r="A3744" s="293"/>
    </row>
    <row r="3745" ht="12">
      <c r="A3745" s="293"/>
    </row>
    <row r="3746" ht="12">
      <c r="A3746" s="293"/>
    </row>
    <row r="3747" ht="12">
      <c r="A3747" s="293"/>
    </row>
    <row r="3748" ht="12">
      <c r="A3748" s="293"/>
    </row>
    <row r="3749" ht="12">
      <c r="A3749" s="293"/>
    </row>
    <row r="3750" ht="12">
      <c r="A3750" s="293"/>
    </row>
    <row r="3751" ht="12">
      <c r="A3751" s="293"/>
    </row>
    <row r="3752" ht="12">
      <c r="A3752" s="293"/>
    </row>
    <row r="3753" ht="12">
      <c r="A3753" s="293"/>
    </row>
    <row r="3754" ht="12">
      <c r="A3754" s="293"/>
    </row>
    <row r="3755" ht="12">
      <c r="A3755" s="293"/>
    </row>
    <row r="3756" ht="12">
      <c r="A3756" s="293"/>
    </row>
    <row r="3757" ht="12">
      <c r="A3757" s="293"/>
    </row>
    <row r="3758" ht="12">
      <c r="A3758" s="293"/>
    </row>
    <row r="3759" ht="12">
      <c r="A3759" s="293"/>
    </row>
    <row r="3760" ht="12">
      <c r="A3760" s="293"/>
    </row>
    <row r="3761" ht="12">
      <c r="A3761" s="293"/>
    </row>
    <row r="3762" ht="12">
      <c r="A3762" s="293"/>
    </row>
    <row r="3763" ht="12">
      <c r="A3763" s="293"/>
    </row>
    <row r="3764" ht="12">
      <c r="A3764" s="293"/>
    </row>
    <row r="3765" ht="12">
      <c r="A3765" s="293"/>
    </row>
    <row r="3766" ht="12">
      <c r="A3766" s="293"/>
    </row>
    <row r="3767" ht="12">
      <c r="A3767" s="293"/>
    </row>
    <row r="3768" ht="12">
      <c r="A3768" s="293"/>
    </row>
    <row r="3769" ht="12">
      <c r="A3769" s="293"/>
    </row>
    <row r="3770" ht="12">
      <c r="A3770" s="293"/>
    </row>
    <row r="3771" ht="12">
      <c r="A3771" s="293"/>
    </row>
    <row r="3772" ht="12">
      <c r="A3772" s="293"/>
    </row>
    <row r="3773" ht="12">
      <c r="A3773" s="293"/>
    </row>
    <row r="3774" ht="12">
      <c r="A3774" s="293"/>
    </row>
    <row r="3775" ht="12">
      <c r="A3775" s="293"/>
    </row>
    <row r="3776" ht="12">
      <c r="A3776" s="293"/>
    </row>
    <row r="3777" ht="12">
      <c r="A3777" s="293"/>
    </row>
    <row r="3778" ht="12">
      <c r="A3778" s="293"/>
    </row>
    <row r="3779" ht="12">
      <c r="A3779" s="293"/>
    </row>
    <row r="3780" ht="12">
      <c r="A3780" s="293"/>
    </row>
    <row r="3781" ht="12">
      <c r="A3781" s="293"/>
    </row>
    <row r="3782" ht="12">
      <c r="A3782" s="293"/>
    </row>
    <row r="3783" ht="12">
      <c r="A3783" s="293"/>
    </row>
    <row r="3784" ht="12">
      <c r="A3784" s="293"/>
    </row>
    <row r="3785" ht="12">
      <c r="A3785" s="293"/>
    </row>
    <row r="3786" ht="12">
      <c r="A3786" s="293"/>
    </row>
    <row r="3787" ht="12">
      <c r="A3787" s="293"/>
    </row>
    <row r="3788" ht="12">
      <c r="A3788" s="293"/>
    </row>
    <row r="3789" ht="12">
      <c r="A3789" s="293"/>
    </row>
    <row r="3790" ht="12">
      <c r="A3790" s="293"/>
    </row>
    <row r="3791" ht="12">
      <c r="A3791" s="293"/>
    </row>
    <row r="3792" ht="12">
      <c r="A3792" s="293"/>
    </row>
    <row r="3793" ht="12">
      <c r="A3793" s="293"/>
    </row>
    <row r="3794" ht="12">
      <c r="A3794" s="293"/>
    </row>
    <row r="3795" ht="12">
      <c r="A3795" s="293"/>
    </row>
    <row r="3796" ht="12">
      <c r="A3796" s="293"/>
    </row>
    <row r="3797" ht="12">
      <c r="A3797" s="293"/>
    </row>
    <row r="3798" ht="12">
      <c r="A3798" s="293"/>
    </row>
    <row r="3799" ht="12">
      <c r="A3799" s="293"/>
    </row>
    <row r="3800" ht="12">
      <c r="A3800" s="293"/>
    </row>
    <row r="3801" ht="12">
      <c r="A3801" s="293"/>
    </row>
    <row r="3802" ht="12">
      <c r="A3802" s="293"/>
    </row>
    <row r="3803" ht="12">
      <c r="A3803" s="293"/>
    </row>
    <row r="3804" ht="12">
      <c r="A3804" s="293"/>
    </row>
    <row r="3805" ht="12">
      <c r="A3805" s="293"/>
    </row>
    <row r="3806" ht="12">
      <c r="A3806" s="293"/>
    </row>
    <row r="3807" ht="12">
      <c r="A3807" s="293"/>
    </row>
    <row r="3808" ht="12">
      <c r="A3808" s="293"/>
    </row>
    <row r="3809" ht="12">
      <c r="A3809" s="293"/>
    </row>
    <row r="3810" ht="12">
      <c r="A3810" s="293"/>
    </row>
    <row r="3811" ht="12">
      <c r="A3811" s="293"/>
    </row>
    <row r="3812" ht="12">
      <c r="A3812" s="293"/>
    </row>
    <row r="3813" ht="12">
      <c r="A3813" s="293"/>
    </row>
    <row r="3814" ht="12">
      <c r="A3814" s="293"/>
    </row>
    <row r="3815" ht="12">
      <c r="A3815" s="293"/>
    </row>
    <row r="3816" ht="12">
      <c r="A3816" s="293"/>
    </row>
    <row r="3817" ht="12">
      <c r="A3817" s="293"/>
    </row>
    <row r="3818" ht="12">
      <c r="A3818" s="293"/>
    </row>
    <row r="3819" ht="12">
      <c r="A3819" s="293"/>
    </row>
    <row r="3820" ht="12">
      <c r="A3820" s="293"/>
    </row>
    <row r="3821" ht="12">
      <c r="A3821" s="293"/>
    </row>
    <row r="3822" ht="12">
      <c r="A3822" s="293"/>
    </row>
    <row r="3823" ht="12">
      <c r="A3823" s="293"/>
    </row>
    <row r="3824" ht="12">
      <c r="A3824" s="293"/>
    </row>
    <row r="3825" ht="12">
      <c r="A3825" s="293"/>
    </row>
    <row r="3826" ht="12">
      <c r="A3826" s="293"/>
    </row>
    <row r="3827" ht="12">
      <c r="A3827" s="293"/>
    </row>
    <row r="3828" ht="12">
      <c r="A3828" s="293"/>
    </row>
    <row r="3829" ht="12">
      <c r="A3829" s="293"/>
    </row>
    <row r="3830" ht="12">
      <c r="A3830" s="293"/>
    </row>
    <row r="3831" ht="12">
      <c r="A3831" s="293"/>
    </row>
    <row r="3832" ht="12">
      <c r="A3832" s="293"/>
    </row>
    <row r="3833" ht="12">
      <c r="A3833" s="293"/>
    </row>
    <row r="3834" ht="12">
      <c r="A3834" s="293"/>
    </row>
    <row r="3835" ht="12">
      <c r="A3835" s="293"/>
    </row>
    <row r="3836" ht="12">
      <c r="A3836" s="293"/>
    </row>
    <row r="3837" ht="12">
      <c r="A3837" s="293"/>
    </row>
    <row r="3838" ht="12">
      <c r="A3838" s="293"/>
    </row>
    <row r="3839" ht="12">
      <c r="A3839" s="293"/>
    </row>
    <row r="3840" ht="12">
      <c r="A3840" s="293"/>
    </row>
    <row r="3841" ht="12">
      <c r="A3841" s="293"/>
    </row>
    <row r="3842" ht="12">
      <c r="A3842" s="293"/>
    </row>
    <row r="3843" ht="12">
      <c r="A3843" s="293"/>
    </row>
    <row r="3844" ht="12">
      <c r="A3844" s="293"/>
    </row>
    <row r="3845" ht="12">
      <c r="A3845" s="293"/>
    </row>
    <row r="3846" ht="12">
      <c r="A3846" s="293"/>
    </row>
    <row r="3847" ht="12">
      <c r="A3847" s="293"/>
    </row>
    <row r="3848" ht="12">
      <c r="A3848" s="293"/>
    </row>
    <row r="3849" ht="12">
      <c r="A3849" s="293"/>
    </row>
    <row r="3850" ht="12">
      <c r="A3850" s="293"/>
    </row>
    <row r="3851" ht="12">
      <c r="A3851" s="293"/>
    </row>
    <row r="3852" ht="12">
      <c r="A3852" s="293"/>
    </row>
    <row r="3853" ht="12">
      <c r="A3853" s="293"/>
    </row>
    <row r="3854" ht="12">
      <c r="A3854" s="293"/>
    </row>
    <row r="3855" ht="12">
      <c r="A3855" s="293"/>
    </row>
    <row r="3856" ht="12">
      <c r="A3856" s="293"/>
    </row>
    <row r="3857" ht="12">
      <c r="A3857" s="293"/>
    </row>
    <row r="3858" ht="12">
      <c r="A3858" s="293"/>
    </row>
    <row r="3859" ht="12">
      <c r="A3859" s="293"/>
    </row>
    <row r="3860" ht="12">
      <c r="A3860" s="293"/>
    </row>
    <row r="3861" ht="12">
      <c r="A3861" s="293"/>
    </row>
    <row r="3862" ht="12">
      <c r="A3862" s="293"/>
    </row>
    <row r="3863" ht="12">
      <c r="A3863" s="293"/>
    </row>
    <row r="3864" ht="12">
      <c r="A3864" s="293"/>
    </row>
    <row r="3865" ht="12">
      <c r="A3865" s="293"/>
    </row>
    <row r="3866" ht="12">
      <c r="A3866" s="293"/>
    </row>
    <row r="3867" ht="12">
      <c r="A3867" s="293"/>
    </row>
    <row r="3868" ht="12">
      <c r="A3868" s="293"/>
    </row>
    <row r="3869" ht="12">
      <c r="A3869" s="293"/>
    </row>
    <row r="3870" ht="12">
      <c r="A3870" s="293"/>
    </row>
    <row r="3871" ht="12">
      <c r="A3871" s="293"/>
    </row>
    <row r="3872" ht="12">
      <c r="A3872" s="293"/>
    </row>
    <row r="3873" ht="12">
      <c r="A3873" s="293"/>
    </row>
    <row r="3874" ht="12">
      <c r="A3874" s="293"/>
    </row>
    <row r="3875" ht="12">
      <c r="A3875" s="293"/>
    </row>
    <row r="3876" ht="12">
      <c r="A3876" s="293"/>
    </row>
    <row r="3877" ht="12">
      <c r="A3877" s="293"/>
    </row>
    <row r="3878" ht="12">
      <c r="A3878" s="293"/>
    </row>
    <row r="3879" ht="12">
      <c r="A3879" s="293"/>
    </row>
    <row r="3880" ht="12">
      <c r="A3880" s="293"/>
    </row>
    <row r="3881" ht="12">
      <c r="A3881" s="293"/>
    </row>
    <row r="3882" ht="12">
      <c r="A3882" s="293"/>
    </row>
    <row r="3883" ht="12">
      <c r="A3883" s="293"/>
    </row>
    <row r="3884" ht="12">
      <c r="A3884" s="293"/>
    </row>
    <row r="3885" ht="12">
      <c r="A3885" s="293"/>
    </row>
    <row r="3886" ht="12">
      <c r="A3886" s="293"/>
    </row>
    <row r="3887" ht="12">
      <c r="A3887" s="293"/>
    </row>
    <row r="3888" ht="12">
      <c r="A3888" s="293"/>
    </row>
    <row r="3889" ht="12">
      <c r="A3889" s="293"/>
    </row>
    <row r="3890" ht="12">
      <c r="A3890" s="293"/>
    </row>
    <row r="3891" ht="12">
      <c r="A3891" s="293"/>
    </row>
    <row r="3892" ht="12">
      <c r="A3892" s="293"/>
    </row>
    <row r="3893" ht="12">
      <c r="A3893" s="293"/>
    </row>
    <row r="3894" ht="12">
      <c r="A3894" s="293"/>
    </row>
    <row r="3895" ht="12">
      <c r="A3895" s="293"/>
    </row>
    <row r="3896" ht="12">
      <c r="A3896" s="293"/>
    </row>
    <row r="3897" ht="12">
      <c r="A3897" s="293"/>
    </row>
    <row r="3898" ht="12">
      <c r="A3898" s="293"/>
    </row>
    <row r="3899" ht="12">
      <c r="A3899" s="293"/>
    </row>
    <row r="3900" ht="12">
      <c r="A3900" s="293"/>
    </row>
    <row r="3901" ht="12">
      <c r="A3901" s="293"/>
    </row>
    <row r="3902" ht="12">
      <c r="A3902" s="293"/>
    </row>
    <row r="3903" ht="12">
      <c r="A3903" s="293"/>
    </row>
    <row r="3904" ht="12">
      <c r="A3904" s="293"/>
    </row>
    <row r="3905" ht="12">
      <c r="A3905" s="293"/>
    </row>
    <row r="3906" ht="12">
      <c r="A3906" s="293"/>
    </row>
    <row r="3907" ht="12">
      <c r="A3907" s="293"/>
    </row>
    <row r="3908" ht="12">
      <c r="A3908" s="293"/>
    </row>
    <row r="3909" ht="12">
      <c r="A3909" s="293"/>
    </row>
    <row r="3910" ht="12">
      <c r="A3910" s="293"/>
    </row>
    <row r="3911" ht="12">
      <c r="A3911" s="293"/>
    </row>
    <row r="3912" ht="12">
      <c r="A3912" s="293"/>
    </row>
    <row r="3913" ht="12">
      <c r="A3913" s="293"/>
    </row>
    <row r="3914" ht="12">
      <c r="A3914" s="293"/>
    </row>
    <row r="3915" ht="12">
      <c r="A3915" s="293"/>
    </row>
    <row r="3916" ht="12">
      <c r="A3916" s="293"/>
    </row>
    <row r="3917" ht="12">
      <c r="A3917" s="293"/>
    </row>
    <row r="3918" ht="12">
      <c r="A3918" s="293"/>
    </row>
    <row r="3919" ht="12">
      <c r="A3919" s="293"/>
    </row>
    <row r="3920" ht="12">
      <c r="A3920" s="293"/>
    </row>
    <row r="3921" ht="12">
      <c r="A3921" s="293"/>
    </row>
    <row r="3922" ht="12">
      <c r="A3922" s="293"/>
    </row>
    <row r="3923" ht="12">
      <c r="A3923" s="293"/>
    </row>
    <row r="3924" ht="12">
      <c r="A3924" s="293"/>
    </row>
    <row r="3925" ht="12">
      <c r="A3925" s="293"/>
    </row>
    <row r="3926" ht="12">
      <c r="A3926" s="293"/>
    </row>
    <row r="3927" ht="12">
      <c r="A3927" s="293"/>
    </row>
    <row r="3928" ht="12">
      <c r="A3928" s="293"/>
    </row>
    <row r="3929" ht="12">
      <c r="A3929" s="293"/>
    </row>
    <row r="3930" ht="12">
      <c r="A3930" s="293"/>
    </row>
    <row r="3931" ht="12">
      <c r="A3931" s="293"/>
    </row>
    <row r="3932" ht="12">
      <c r="A3932" s="293"/>
    </row>
    <row r="3933" ht="12">
      <c r="A3933" s="293"/>
    </row>
    <row r="3934" ht="12">
      <c r="A3934" s="293"/>
    </row>
    <row r="3935" ht="12">
      <c r="A3935" s="293"/>
    </row>
    <row r="3936" ht="12">
      <c r="A3936" s="293"/>
    </row>
    <row r="3937" ht="12">
      <c r="A3937" s="293"/>
    </row>
    <row r="3938" ht="12">
      <c r="A3938" s="293"/>
    </row>
    <row r="3939" ht="12">
      <c r="A3939" s="293"/>
    </row>
    <row r="3940" ht="12">
      <c r="A3940" s="293"/>
    </row>
    <row r="3941" ht="12">
      <c r="A3941" s="293"/>
    </row>
    <row r="3942" ht="12">
      <c r="A3942" s="293"/>
    </row>
    <row r="3943" ht="12">
      <c r="A3943" s="293"/>
    </row>
    <row r="3944" ht="12">
      <c r="A3944" s="293"/>
    </row>
    <row r="3945" ht="12">
      <c r="A3945" s="293"/>
    </row>
    <row r="3946" ht="12">
      <c r="A3946" s="293"/>
    </row>
    <row r="3947" ht="12">
      <c r="A3947" s="293"/>
    </row>
    <row r="3948" ht="12">
      <c r="A3948" s="293"/>
    </row>
    <row r="3949" ht="12">
      <c r="A3949" s="293"/>
    </row>
    <row r="3950" ht="12">
      <c r="A3950" s="293"/>
    </row>
    <row r="3951" ht="12">
      <c r="A3951" s="293"/>
    </row>
    <row r="3952" ht="12">
      <c r="A3952" s="293"/>
    </row>
    <row r="3953" ht="12">
      <c r="A3953" s="293"/>
    </row>
    <row r="3954" ht="12">
      <c r="A3954" s="293"/>
    </row>
    <row r="3955" ht="12">
      <c r="A3955" s="293"/>
    </row>
    <row r="3956" ht="12">
      <c r="A3956" s="293"/>
    </row>
    <row r="3957" ht="12">
      <c r="A3957" s="293"/>
    </row>
    <row r="3958" ht="12">
      <c r="A3958" s="293"/>
    </row>
    <row r="3959" ht="12">
      <c r="A3959" s="293"/>
    </row>
    <row r="3960" ht="12">
      <c r="A3960" s="293"/>
    </row>
    <row r="3961" ht="12">
      <c r="A3961" s="293"/>
    </row>
    <row r="3962" ht="12">
      <c r="A3962" s="293"/>
    </row>
    <row r="3963" ht="12">
      <c r="A3963" s="293"/>
    </row>
    <row r="3964" ht="12">
      <c r="A3964" s="293"/>
    </row>
    <row r="3965" ht="12">
      <c r="A3965" s="293"/>
    </row>
    <row r="3966" ht="12">
      <c r="A3966" s="293"/>
    </row>
    <row r="3967" ht="12">
      <c r="A3967" s="293"/>
    </row>
    <row r="3968" ht="12">
      <c r="A3968" s="293"/>
    </row>
    <row r="3969" ht="12">
      <c r="A3969" s="293"/>
    </row>
    <row r="3970" ht="12">
      <c r="A3970" s="293"/>
    </row>
    <row r="3971" ht="12">
      <c r="A3971" s="293"/>
    </row>
    <row r="3972" ht="12">
      <c r="A3972" s="293"/>
    </row>
    <row r="3973" ht="12">
      <c r="A3973" s="293"/>
    </row>
    <row r="3974" ht="12">
      <c r="A3974" s="293"/>
    </row>
    <row r="3975" ht="12">
      <c r="A3975" s="293"/>
    </row>
    <row r="3976" ht="12">
      <c r="A3976" s="293"/>
    </row>
    <row r="3977" ht="12">
      <c r="A3977" s="293"/>
    </row>
    <row r="3978" ht="12">
      <c r="A3978" s="293"/>
    </row>
    <row r="3979" ht="12">
      <c r="A3979" s="293"/>
    </row>
    <row r="3980" ht="12">
      <c r="A3980" s="293"/>
    </row>
    <row r="3981" ht="12">
      <c r="A3981" s="293"/>
    </row>
    <row r="3982" ht="12">
      <c r="A3982" s="293"/>
    </row>
    <row r="3983" ht="12">
      <c r="A3983" s="293"/>
    </row>
    <row r="3984" ht="12">
      <c r="A3984" s="293"/>
    </row>
    <row r="3985" ht="12">
      <c r="A3985" s="293"/>
    </row>
    <row r="3986" ht="12">
      <c r="A3986" s="293"/>
    </row>
    <row r="3987" ht="12">
      <c r="A3987" s="293"/>
    </row>
    <row r="3988" ht="12">
      <c r="A3988" s="293"/>
    </row>
    <row r="3989" ht="12">
      <c r="A3989" s="293"/>
    </row>
    <row r="3990" ht="12">
      <c r="A3990" s="293"/>
    </row>
    <row r="3991" ht="12">
      <c r="A3991" s="293"/>
    </row>
    <row r="3992" ht="12">
      <c r="A3992" s="293"/>
    </row>
    <row r="3993" ht="12">
      <c r="A3993" s="293"/>
    </row>
    <row r="3994" ht="12">
      <c r="A3994" s="293"/>
    </row>
    <row r="3995" ht="12">
      <c r="A3995" s="293"/>
    </row>
    <row r="3996" ht="12">
      <c r="A3996" s="293"/>
    </row>
    <row r="3997" ht="12">
      <c r="A3997" s="293"/>
    </row>
    <row r="3998" ht="12">
      <c r="A3998" s="293"/>
    </row>
    <row r="3999" ht="12">
      <c r="A3999" s="293"/>
    </row>
    <row r="4000" ht="12">
      <c r="A4000" s="293"/>
    </row>
    <row r="4001" ht="12">
      <c r="A4001" s="293"/>
    </row>
    <row r="4002" ht="12">
      <c r="A4002" s="293"/>
    </row>
    <row r="4003" ht="12">
      <c r="A4003" s="293"/>
    </row>
    <row r="4004" ht="12">
      <c r="A4004" s="293"/>
    </row>
    <row r="4005" ht="12">
      <c r="A4005" s="293"/>
    </row>
    <row r="4006" ht="12">
      <c r="A4006" s="293"/>
    </row>
    <row r="4007" ht="12">
      <c r="A4007" s="293"/>
    </row>
    <row r="4008" ht="12">
      <c r="A4008" s="293"/>
    </row>
    <row r="4009" ht="12">
      <c r="A4009" s="293"/>
    </row>
    <row r="4010" ht="12">
      <c r="A4010" s="293"/>
    </row>
    <row r="4011" ht="12">
      <c r="A4011" s="293"/>
    </row>
    <row r="4012" ht="12">
      <c r="A4012" s="293"/>
    </row>
    <row r="4013" ht="12">
      <c r="A4013" s="293"/>
    </row>
    <row r="4014" ht="12">
      <c r="A4014" s="293"/>
    </row>
    <row r="4015" ht="12">
      <c r="A4015" s="293"/>
    </row>
    <row r="4016" ht="12">
      <c r="A4016" s="293"/>
    </row>
    <row r="4017" ht="12">
      <c r="A4017" s="293"/>
    </row>
    <row r="4018" ht="12">
      <c r="A4018" s="293"/>
    </row>
    <row r="4019" ht="12">
      <c r="A4019" s="293"/>
    </row>
    <row r="4020" ht="12">
      <c r="A4020" s="293"/>
    </row>
    <row r="4021" ht="12">
      <c r="A4021" s="293"/>
    </row>
    <row r="4022" ht="12">
      <c r="A4022" s="293"/>
    </row>
    <row r="4023" ht="12">
      <c r="A4023" s="293"/>
    </row>
    <row r="4024" ht="12">
      <c r="A4024" s="293"/>
    </row>
    <row r="4025" ht="12">
      <c r="A4025" s="293"/>
    </row>
    <row r="4026" ht="12">
      <c r="A4026" s="293"/>
    </row>
    <row r="4027" ht="12">
      <c r="A4027" s="293"/>
    </row>
    <row r="4028" ht="12">
      <c r="A4028" s="293"/>
    </row>
    <row r="4029" ht="12">
      <c r="A4029" s="293"/>
    </row>
    <row r="4030" ht="12">
      <c r="A4030" s="293"/>
    </row>
    <row r="4031" ht="12">
      <c r="A4031" s="293"/>
    </row>
    <row r="4032" ht="12">
      <c r="A4032" s="293"/>
    </row>
    <row r="4033" ht="12">
      <c r="A4033" s="293"/>
    </row>
    <row r="4034" ht="12">
      <c r="A4034" s="293"/>
    </row>
    <row r="4035" ht="12">
      <c r="A4035" s="293"/>
    </row>
    <row r="4036" ht="12">
      <c r="A4036" s="293"/>
    </row>
    <row r="4037" ht="12">
      <c r="A4037" s="293"/>
    </row>
    <row r="4038" ht="12">
      <c r="A4038" s="293"/>
    </row>
    <row r="4039" ht="12">
      <c r="A4039" s="293"/>
    </row>
    <row r="4040" ht="12">
      <c r="A4040" s="293"/>
    </row>
    <row r="4041" ht="12">
      <c r="A4041" s="293"/>
    </row>
    <row r="4042" ht="12">
      <c r="A4042" s="293"/>
    </row>
    <row r="4043" ht="12">
      <c r="A4043" s="293"/>
    </row>
    <row r="4044" ht="12">
      <c r="A4044" s="293"/>
    </row>
    <row r="4045" ht="12">
      <c r="A4045" s="293"/>
    </row>
    <row r="4046" ht="12">
      <c r="A4046" s="293"/>
    </row>
    <row r="4047" ht="12">
      <c r="A4047" s="293"/>
    </row>
    <row r="4048" ht="12">
      <c r="A4048" s="293"/>
    </row>
    <row r="4049" ht="12">
      <c r="A4049" s="293"/>
    </row>
    <row r="4050" ht="12">
      <c r="A4050" s="293"/>
    </row>
    <row r="4051" ht="12">
      <c r="A4051" s="293"/>
    </row>
    <row r="4052" ht="12">
      <c r="A4052" s="293"/>
    </row>
    <row r="4053" ht="12">
      <c r="A4053" s="293"/>
    </row>
    <row r="4054" ht="12">
      <c r="A4054" s="293"/>
    </row>
    <row r="4055" ht="12">
      <c r="A4055" s="293"/>
    </row>
    <row r="4056" ht="12">
      <c r="A4056" s="293"/>
    </row>
    <row r="4057" ht="12">
      <c r="A4057" s="293"/>
    </row>
    <row r="4058" ht="12">
      <c r="A4058" s="293"/>
    </row>
    <row r="4059" ht="12">
      <c r="A4059" s="293"/>
    </row>
    <row r="4060" ht="12">
      <c r="A4060" s="293"/>
    </row>
    <row r="4061" ht="12">
      <c r="A4061" s="293"/>
    </row>
    <row r="4062" ht="12">
      <c r="A4062" s="293"/>
    </row>
    <row r="4063" ht="12">
      <c r="A4063" s="293"/>
    </row>
    <row r="4064" ht="12">
      <c r="A4064" s="293"/>
    </row>
    <row r="4065" ht="12">
      <c r="A4065" s="293"/>
    </row>
    <row r="4066" ht="12">
      <c r="A4066" s="293"/>
    </row>
    <row r="4067" ht="12">
      <c r="A4067" s="293"/>
    </row>
    <row r="4068" ht="12">
      <c r="A4068" s="293"/>
    </row>
    <row r="4069" ht="12">
      <c r="A4069" s="293"/>
    </row>
    <row r="4070" ht="12">
      <c r="A4070" s="293"/>
    </row>
    <row r="4071" ht="12">
      <c r="A4071" s="293"/>
    </row>
    <row r="4072" ht="12">
      <c r="A4072" s="293"/>
    </row>
    <row r="4073" ht="12">
      <c r="A4073" s="293"/>
    </row>
    <row r="4074" ht="12">
      <c r="A4074" s="293"/>
    </row>
    <row r="4075" ht="12">
      <c r="A4075" s="293"/>
    </row>
    <row r="4076" ht="12">
      <c r="A4076" s="293"/>
    </row>
    <row r="4077" ht="12">
      <c r="A4077" s="293"/>
    </row>
    <row r="4078" ht="12">
      <c r="A4078" s="293"/>
    </row>
    <row r="4079" ht="12">
      <c r="A4079" s="293"/>
    </row>
    <row r="4080" ht="12">
      <c r="A4080" s="293"/>
    </row>
    <row r="4081" ht="12">
      <c r="A4081" s="293"/>
    </row>
    <row r="4082" ht="12">
      <c r="A4082" s="293"/>
    </row>
    <row r="4083" ht="12">
      <c r="A4083" s="293"/>
    </row>
    <row r="4084" ht="12">
      <c r="A4084" s="293"/>
    </row>
    <row r="4085" ht="12">
      <c r="A4085" s="293"/>
    </row>
    <row r="4086" ht="12">
      <c r="A4086" s="293"/>
    </row>
    <row r="4087" ht="12">
      <c r="A4087" s="293"/>
    </row>
    <row r="4088" ht="12">
      <c r="A4088" s="293"/>
    </row>
    <row r="4089" ht="12">
      <c r="A4089" s="293"/>
    </row>
    <row r="4090" ht="12">
      <c r="A4090" s="293"/>
    </row>
    <row r="4091" ht="12">
      <c r="A4091" s="293"/>
    </row>
    <row r="4092" ht="12">
      <c r="A4092" s="293"/>
    </row>
    <row r="4093" ht="12">
      <c r="A4093" s="293"/>
    </row>
    <row r="4094" ht="12">
      <c r="A4094" s="293"/>
    </row>
    <row r="4095" ht="12">
      <c r="A4095" s="293"/>
    </row>
    <row r="4096" ht="12">
      <c r="A4096" s="293"/>
    </row>
    <row r="4097" ht="12">
      <c r="A4097" s="293"/>
    </row>
    <row r="4098" ht="12">
      <c r="A4098" s="293"/>
    </row>
    <row r="4099" ht="12">
      <c r="A4099" s="293"/>
    </row>
    <row r="4100" ht="12">
      <c r="A4100" s="293"/>
    </row>
    <row r="4101" ht="12">
      <c r="A4101" s="293"/>
    </row>
    <row r="4102" ht="12">
      <c r="A4102" s="293"/>
    </row>
    <row r="4103" ht="12">
      <c r="A4103" s="293"/>
    </row>
    <row r="4104" ht="12">
      <c r="A4104" s="293"/>
    </row>
    <row r="4105" ht="12">
      <c r="A4105" s="293"/>
    </row>
    <row r="4106" ht="12">
      <c r="A4106" s="293"/>
    </row>
    <row r="4107" ht="12">
      <c r="A4107" s="293"/>
    </row>
    <row r="4108" ht="12">
      <c r="A4108" s="293"/>
    </row>
    <row r="4109" ht="12">
      <c r="A4109" s="293"/>
    </row>
    <row r="4110" ht="12">
      <c r="A4110" s="293"/>
    </row>
    <row r="4111" ht="12">
      <c r="A4111" s="293"/>
    </row>
    <row r="4112" ht="12">
      <c r="A4112" s="293"/>
    </row>
    <row r="4113" ht="12">
      <c r="A4113" s="293"/>
    </row>
    <row r="4114" ht="12">
      <c r="A4114" s="293"/>
    </row>
    <row r="4115" ht="12">
      <c r="A4115" s="293"/>
    </row>
    <row r="4116" ht="12">
      <c r="A4116" s="293"/>
    </row>
    <row r="4117" ht="12">
      <c r="A4117" s="293"/>
    </row>
    <row r="4118" ht="12">
      <c r="A4118" s="293"/>
    </row>
    <row r="4119" ht="12">
      <c r="A4119" s="293"/>
    </row>
    <row r="4120" ht="12">
      <c r="A4120" s="293"/>
    </row>
    <row r="4121" ht="12">
      <c r="A4121" s="293"/>
    </row>
    <row r="4122" ht="12">
      <c r="A4122" s="293"/>
    </row>
    <row r="4123" ht="12">
      <c r="A4123" s="293"/>
    </row>
    <row r="4124" ht="12">
      <c r="A4124" s="293"/>
    </row>
    <row r="4125" ht="12">
      <c r="A4125" s="293"/>
    </row>
    <row r="4126" ht="12">
      <c r="A4126" s="293"/>
    </row>
    <row r="4127" ht="12">
      <c r="A4127" s="293"/>
    </row>
    <row r="4128" ht="12">
      <c r="A4128" s="293"/>
    </row>
    <row r="4129" ht="12">
      <c r="A4129" s="293"/>
    </row>
    <row r="4130" ht="12">
      <c r="A4130" s="293"/>
    </row>
    <row r="4131" ht="12">
      <c r="A4131" s="293"/>
    </row>
    <row r="4132" ht="12">
      <c r="A4132" s="293"/>
    </row>
    <row r="4133" ht="12">
      <c r="A4133" s="293"/>
    </row>
    <row r="4134" ht="12">
      <c r="A4134" s="293"/>
    </row>
    <row r="4135" ht="12">
      <c r="A4135" s="293"/>
    </row>
    <row r="4136" ht="12">
      <c r="A4136" s="293"/>
    </row>
    <row r="4137" ht="12">
      <c r="A4137" s="293"/>
    </row>
    <row r="4138" ht="12">
      <c r="A4138" s="293"/>
    </row>
    <row r="4139" ht="12">
      <c r="A4139" s="293"/>
    </row>
    <row r="4140" ht="12">
      <c r="A4140" s="293"/>
    </row>
    <row r="4141" ht="12">
      <c r="A4141" s="293"/>
    </row>
    <row r="4142" ht="12">
      <c r="A4142" s="293"/>
    </row>
    <row r="4143" ht="12">
      <c r="A4143" s="293"/>
    </row>
    <row r="4144" ht="12">
      <c r="A4144" s="293"/>
    </row>
    <row r="4145" ht="12">
      <c r="A4145" s="293"/>
    </row>
    <row r="4146" ht="12">
      <c r="A4146" s="293"/>
    </row>
    <row r="4147" ht="12">
      <c r="A4147" s="293"/>
    </row>
    <row r="4148" ht="12">
      <c r="A4148" s="293"/>
    </row>
    <row r="4149" ht="12">
      <c r="A4149" s="293"/>
    </row>
    <row r="4150" ht="12">
      <c r="A4150" s="293"/>
    </row>
    <row r="4151" ht="12">
      <c r="A4151" s="293"/>
    </row>
    <row r="4152" ht="12">
      <c r="A4152" s="293"/>
    </row>
    <row r="4153" ht="12">
      <c r="A4153" s="293"/>
    </row>
    <row r="4154" ht="12">
      <c r="A4154" s="293"/>
    </row>
    <row r="4155" ht="12">
      <c r="A4155" s="293"/>
    </row>
    <row r="4156" ht="12">
      <c r="A4156" s="293"/>
    </row>
    <row r="4157" ht="12">
      <c r="A4157" s="293"/>
    </row>
    <row r="4158" ht="12">
      <c r="A4158" s="293"/>
    </row>
    <row r="4159" ht="12">
      <c r="A4159" s="293"/>
    </row>
    <row r="4160" ht="12">
      <c r="A4160" s="293"/>
    </row>
    <row r="4161" ht="12">
      <c r="A4161" s="293"/>
    </row>
    <row r="4162" ht="12">
      <c r="A4162" s="293"/>
    </row>
    <row r="4163" ht="12">
      <c r="A4163" s="293"/>
    </row>
    <row r="4164" ht="12">
      <c r="A4164" s="293"/>
    </row>
    <row r="4165" ht="12">
      <c r="A4165" s="293"/>
    </row>
    <row r="4166" ht="12">
      <c r="A4166" s="293"/>
    </row>
    <row r="4167" ht="12">
      <c r="A4167" s="293"/>
    </row>
    <row r="4168" ht="12">
      <c r="A4168" s="293"/>
    </row>
    <row r="4169" ht="12">
      <c r="A4169" s="293"/>
    </row>
    <row r="4170" ht="12">
      <c r="A4170" s="293"/>
    </row>
    <row r="4171" ht="12">
      <c r="A4171" s="293"/>
    </row>
    <row r="4172" ht="12">
      <c r="A4172" s="293"/>
    </row>
    <row r="4173" ht="12">
      <c r="A4173" s="293"/>
    </row>
    <row r="4174" ht="12">
      <c r="A4174" s="293"/>
    </row>
    <row r="4175" ht="12">
      <c r="A4175" s="293"/>
    </row>
    <row r="4176" ht="12">
      <c r="A4176" s="293"/>
    </row>
    <row r="4177" ht="12">
      <c r="A4177" s="293"/>
    </row>
    <row r="4178" ht="12">
      <c r="A4178" s="293"/>
    </row>
    <row r="4179" ht="12">
      <c r="A4179" s="293"/>
    </row>
    <row r="4180" ht="12">
      <c r="A4180" s="293"/>
    </row>
    <row r="4181" ht="12">
      <c r="A4181" s="293"/>
    </row>
    <row r="4182" ht="12">
      <c r="A4182" s="293"/>
    </row>
    <row r="4183" ht="12">
      <c r="A4183" s="293"/>
    </row>
    <row r="4184" ht="12">
      <c r="A4184" s="293"/>
    </row>
    <row r="4185" ht="12">
      <c r="A4185" s="293"/>
    </row>
    <row r="4186" ht="12">
      <c r="A4186" s="293"/>
    </row>
    <row r="4187" ht="12">
      <c r="A4187" s="293"/>
    </row>
    <row r="4188" ht="12">
      <c r="A4188" s="293"/>
    </row>
    <row r="4189" ht="12">
      <c r="A4189" s="293"/>
    </row>
    <row r="4190" ht="12">
      <c r="A4190" s="293"/>
    </row>
    <row r="4191" ht="12">
      <c r="A4191" s="293"/>
    </row>
    <row r="4192" ht="12">
      <c r="A4192" s="293"/>
    </row>
    <row r="4193" ht="12">
      <c r="A4193" s="293"/>
    </row>
    <row r="4194" ht="12">
      <c r="A4194" s="293"/>
    </row>
    <row r="4195" ht="12">
      <c r="A4195" s="293"/>
    </row>
    <row r="4196" ht="12">
      <c r="A4196" s="293"/>
    </row>
    <row r="4197" ht="12">
      <c r="A4197" s="293"/>
    </row>
    <row r="4198" ht="12">
      <c r="A4198" s="293"/>
    </row>
    <row r="4199" ht="12">
      <c r="A4199" s="293"/>
    </row>
    <row r="4200" ht="12">
      <c r="A4200" s="293"/>
    </row>
    <row r="4201" ht="12">
      <c r="A4201" s="293"/>
    </row>
    <row r="4202" ht="12">
      <c r="A4202" s="293"/>
    </row>
    <row r="4203" ht="12">
      <c r="A4203" s="293"/>
    </row>
    <row r="4204" ht="12">
      <c r="A4204" s="293"/>
    </row>
    <row r="4205" ht="12">
      <c r="A4205" s="293"/>
    </row>
    <row r="4206" ht="12">
      <c r="A4206" s="293"/>
    </row>
    <row r="4207" ht="12">
      <c r="A4207" s="293"/>
    </row>
    <row r="4208" ht="12">
      <c r="A4208" s="293"/>
    </row>
    <row r="4209" ht="12">
      <c r="A4209" s="293"/>
    </row>
    <row r="4210" ht="12">
      <c r="A4210" s="293"/>
    </row>
    <row r="4211" ht="12">
      <c r="A4211" s="293"/>
    </row>
    <row r="4212" ht="12">
      <c r="A4212" s="293"/>
    </row>
    <row r="4213" ht="12">
      <c r="A4213" s="293"/>
    </row>
    <row r="4214" ht="12">
      <c r="A4214" s="293"/>
    </row>
    <row r="4215" ht="12">
      <c r="A4215" s="293"/>
    </row>
    <row r="4216" ht="12">
      <c r="A4216" s="293"/>
    </row>
    <row r="4217" ht="12">
      <c r="A4217" s="293"/>
    </row>
    <row r="4218" ht="12">
      <c r="A4218" s="293"/>
    </row>
    <row r="4219" ht="12">
      <c r="A4219" s="293"/>
    </row>
    <row r="4220" ht="12">
      <c r="A4220" s="293"/>
    </row>
    <row r="4221" ht="12">
      <c r="A4221" s="293"/>
    </row>
    <row r="4222" ht="12">
      <c r="A4222" s="293"/>
    </row>
    <row r="4223" ht="12">
      <c r="A4223" s="293"/>
    </row>
    <row r="4224" ht="12">
      <c r="A4224" s="293"/>
    </row>
    <row r="4225" ht="12">
      <c r="A4225" s="293"/>
    </row>
    <row r="4226" ht="12">
      <c r="A4226" s="293"/>
    </row>
    <row r="4227" ht="12">
      <c r="A4227" s="293"/>
    </row>
    <row r="4228" ht="12">
      <c r="A4228" s="293"/>
    </row>
    <row r="4229" ht="12">
      <c r="A4229" s="293"/>
    </row>
    <row r="4230" ht="12">
      <c r="A4230" s="293"/>
    </row>
    <row r="4231" ht="12">
      <c r="A4231" s="293"/>
    </row>
    <row r="4232" ht="12">
      <c r="A4232" s="293"/>
    </row>
    <row r="4233" ht="12">
      <c r="A4233" s="293"/>
    </row>
    <row r="4234" ht="12">
      <c r="A4234" s="293"/>
    </row>
    <row r="4235" ht="12">
      <c r="A4235" s="293"/>
    </row>
    <row r="4236" ht="12">
      <c r="A4236" s="293"/>
    </row>
    <row r="4237" ht="12">
      <c r="A4237" s="293"/>
    </row>
    <row r="4238" ht="12">
      <c r="A4238" s="293"/>
    </row>
    <row r="4239" ht="12">
      <c r="A4239" s="293"/>
    </row>
    <row r="4240" ht="12">
      <c r="A4240" s="293"/>
    </row>
    <row r="4241" ht="12">
      <c r="A4241" s="293"/>
    </row>
    <row r="4242" ht="12">
      <c r="A4242" s="293"/>
    </row>
  </sheetData>
  <mergeCells count="4">
    <mergeCell ref="I7:I8"/>
    <mergeCell ref="B7:B8"/>
    <mergeCell ref="A7:A8"/>
    <mergeCell ref="A5:I5"/>
  </mergeCells>
  <printOptions/>
  <pageMargins left="1.19" right="0.17" top="0.38" bottom="0.31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Pavlenko</cp:lastModifiedBy>
  <cp:lastPrinted>2007-10-22T03:14:32Z</cp:lastPrinted>
  <dcterms:created xsi:type="dcterms:W3CDTF">2007-01-25T04:44:54Z</dcterms:created>
  <dcterms:modified xsi:type="dcterms:W3CDTF">2007-11-05T10:41:37Z</dcterms:modified>
  <cp:category/>
  <cp:version/>
  <cp:contentType/>
  <cp:contentStatus/>
</cp:coreProperties>
</file>