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55" windowWidth="14970" windowHeight="9690" activeTab="0"/>
  </bookViews>
  <sheets>
    <sheet name="Доходы (27.12.2007)" sheetId="1" r:id="rId1"/>
  </sheets>
  <definedNames>
    <definedName name="Z_CA93237A_386D_440F_A290_B5D4C33B6FD6_.wvu.Rows" localSheetId="0" hidden="1">'Доходы (27.12.2007)'!$19:$23,'Доходы (27.12.2007)'!$32:$38,'Доходы (27.12.2007)'!$67:$91,'Доходы (27.12.2007)'!$94:$97,'Доходы (27.12.2007)'!$162:$173,'Доходы (27.12.2007)'!$175:$188,'Доходы (27.12.2007)'!$191:$191,'Доходы (27.12.2007)'!$195:$203,'Доходы (27.12.2007)'!$206:$218</definedName>
    <definedName name="Z_F57AFCEA_B75C_4E07_978F_E7346B49A16B_.wvu.PrintTitles" localSheetId="0" hidden="1">'Доходы (27.12.2007)'!$7:$8</definedName>
    <definedName name="Z_F57AFCEA_B75C_4E07_978F_E7346B49A16B_.wvu.Rows" localSheetId="0" hidden="1">'Доходы (27.12.2007)'!$40:$40,'Доходы (27.12.2007)'!$96:$97</definedName>
    <definedName name="Z_FB244C05_0F5C_4DE0_9593_8A9087C63CD5_.wvu.Cols" localSheetId="0" hidden="1">'Доходы (27.12.2007)'!$I:$I,'Доходы (27.12.2007)'!$M:$M,'Доходы (27.12.2007)'!$Q:$Q</definedName>
    <definedName name="Z_FB244C05_0F5C_4DE0_9593_8A9087C63CD5_.wvu.PrintTitles" localSheetId="0" hidden="1">'Доходы (27.12.2007)'!$7:$8</definedName>
    <definedName name="Z_FB244C05_0F5C_4DE0_9593_8A9087C63CD5_.wvu.Rows" localSheetId="0" hidden="1">'Доходы (27.12.2007)'!$40:$40,'Доходы (27.12.2007)'!$96:$97</definedName>
    <definedName name="_xlnm.Print_Titles" localSheetId="0">'Доходы (27.12.2007)'!$7:$8</definedName>
  </definedNames>
  <calcPr fullCalcOnLoad="1"/>
</workbook>
</file>

<file path=xl/sharedStrings.xml><?xml version="1.0" encoding="utf-8"?>
<sst xmlns="http://schemas.openxmlformats.org/spreadsheetml/2006/main" count="439" uniqueCount="395">
  <si>
    <t xml:space="preserve">                  Приложение 5</t>
  </si>
  <si>
    <t>Приложение 5</t>
  </si>
  <si>
    <t>к решению Думы ЗАТО Северск</t>
  </si>
  <si>
    <t>от __________ 2007  № _______</t>
  </si>
  <si>
    <t>(тыс. руб.)</t>
  </si>
  <si>
    <t>Код бюджетной классификации Российской Федерации</t>
  </si>
  <si>
    <t>Наименование доходов</t>
  </si>
  <si>
    <t>Утв.Думой ЗАТО Северск 2007г.</t>
  </si>
  <si>
    <t>плюс, минус</t>
  </si>
  <si>
    <t>Уточн.Думой ЗАТО Северск 2007г.</t>
  </si>
  <si>
    <t>утвержденн. план на 1 кв.</t>
  </si>
  <si>
    <t>утвержденн. план 1 кв.</t>
  </si>
  <si>
    <t>утвержденн. план на 2 кв.</t>
  </si>
  <si>
    <t>утвержденн. план 2 кв.</t>
  </si>
  <si>
    <t>утвержденн. план на 3 кв.</t>
  </si>
  <si>
    <t>утвержденн. план 3 кв.</t>
  </si>
  <si>
    <t>утвержденн. план  4 кв.</t>
  </si>
  <si>
    <t>уточнен. план 4 кв.</t>
  </si>
  <si>
    <t>000 1 00 00000 00 0000 000</t>
  </si>
  <si>
    <t>ДОХОДЫ</t>
  </si>
  <si>
    <t>000 1 01 00000 00 0000 000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</si>
  <si>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</si>
  <si>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</si>
  <si>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</si>
  <si>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</si>
  <si>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</si>
  <si>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182 1 01 02021 01 0000 110</t>
  </si>
  <si>
    <t xml:space="preserve"> 182 1 01 02022 01 0000 110</t>
  </si>
  <si>
    <t>182 1 01 02040 01 0000 110</t>
  </si>
  <si>
    <t xml:space="preserve"> 000 1 05 00000 00 0000 000</t>
  </si>
  <si>
    <t>НАЛОГИ НА СОВОКУПНЫЙ ДОХОД</t>
  </si>
  <si>
    <t>182 1 05 02000 02 0000 110</t>
  </si>
  <si>
    <t>Единый налог на вмененный доход для отдельных видов деятельности</t>
  </si>
  <si>
    <t>182 1 05 03000 01 0000 110</t>
  </si>
  <si>
    <t>Единый сельскохозяйственный налог</t>
  </si>
  <si>
    <t>000 1 06 00000 00 0000 000</t>
  </si>
  <si>
    <t>НАЛОГИ НА ИМУЩЕСТВО</t>
  </si>
  <si>
    <t>182 1 06 01020 04 0000 110</t>
  </si>
  <si>
    <t xml:space="preserve">Налог на имущество физических лиц, взимаемый по ставкам, применяемым к объетам налогообложения, расположенным границах городских округов </t>
  </si>
  <si>
    <t>182 1 06 06000 00 0000 110</t>
  </si>
  <si>
    <t>Земельный налог</t>
  </si>
  <si>
    <t>182 1 06 06012 04 0000 110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</si>
  <si>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</si>
  <si>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</si>
  <si>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</si>
  <si>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</si>
  <si>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</si>
  <si>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</si>
  <si>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</si>
  <si>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000 1 08 00000 00 0000 000</t>
  </si>
  <si>
    <t>ГОСУДАРСТВЕННАЯ ПОШЛИНА, СБОРЫ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</si>
  <si>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</si>
  <si>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</si>
  <si>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000 1 08 07140 01 0000 110</t>
  </si>
  <si>
    <t>188 1 08 07140 01 0000 110</t>
  </si>
  <si>
    <t xml:space="preserve"> 806 1 08 07140 01 0000 110</t>
  </si>
  <si>
    <t xml:space="preserve"> 952 1 08 07140 01 0000 110</t>
  </si>
  <si>
    <t xml:space="preserve"> 182 1 09 00000 00 0000 000</t>
  </si>
  <si>
    <t>ЗАДОЛЖЕННОСТЬ И ПЕРЕРАСЧЕТЫ ПО ОТМЕНЕННЫМ НАЛОГАМ, СБОРАМ И ИНЫМ ОБЯЗАТЕЛЬНЫМ ПЛАТЕЖАМ</t>
  </si>
  <si>
    <t>182 1 09 01020 04 0000 110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</si>
  <si>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</si>
  <si>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182 1 09 04050 04 0000 110</t>
  </si>
  <si>
    <t xml:space="preserve">Земельный налог (по обязательствам, возникшим до 1 января 2006 года), мобилизуемый на территориях городских округов </t>
  </si>
  <si>
    <t xml:space="preserve"> 182 1 09 06000 02 0000 110</t>
  </si>
  <si>
    <t>Прочие налоги и сборы (по отмененным налогам и сборам субъектов Российской Федерации)</t>
  </si>
  <si>
    <t>182 1 09 06020 02 0000 110</t>
  </si>
  <si>
    <t xml:space="preserve">Сбор на нужды образовательных учреждений, взимаемый с юридических лиц </t>
  </si>
  <si>
    <t xml:space="preserve"> 182 1 09 07000 00 0000 110</t>
  </si>
  <si>
    <t>Прочие налоги и сборы (по отмененным местным налогам и сборам)</t>
  </si>
  <si>
    <t xml:space="preserve"> 182 1 09 07050 04 0000 110</t>
  </si>
  <si>
    <t>Прочие местные налоги и сборы, мобилизуемые на территориях городских округов</t>
  </si>
  <si>
    <t>000 1 11 000000 00 0000 000</t>
  </si>
  <si>
    <t>ДОХОДЫ ОТ ИСПОЛЬЗОВАНИЯ  ИМУЩЕСТВА, НАХОДЯЩЕГОСЯ  В  ГОСУДАРСТВЕННОЙ  И  МУНИЦИПАЛЬНОЙ СОБСТВЕННОСТИ</t>
  </si>
  <si>
    <t>809 1 11 01040 04 0000 120</t>
  </si>
  <si>
    <t>Дивиденды по акциям и доходы от прочих форм участия в капитале, находящихся в собственности городских округов</t>
  </si>
  <si>
    <t>803 1 11 03040 04 0000 120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</si>
  <si>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</si>
  <si>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 xml:space="preserve"> 809 1 11 05000 00 0000 120</t>
  </si>
  <si>
    <t>Доходы от сдачи в аренду имущества, находящегося в государственной и муниципальной собственности (аренда земли)</t>
  </si>
  <si>
    <t>809 1 11 05011 04 0000 120</t>
  </si>
  <si>
    <t>Арендная плата и поступления  от продажи права на заключение договоров за земли до разграничения государственной собственности на землю, расположенные в границах городских округов (за исключением земель, предназначенных для целей жилищного строительства)</t>
  </si>
  <si>
    <t>809 1 11 05012 04 0000 120</t>
  </si>
  <si>
    <t>Арендная плата и поступления  от продажи права на заключение договоров за земли, предназначенные для целей жилищного строительства, до разграничения государственной собственности на землю, и расположенные в границах городских округов</t>
  </si>
  <si>
    <t>809 1 11 05024 04 0000 120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</si>
  <si>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</si>
  <si>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809 1 11 07014 04 0000 120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</si>
  <si>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</si>
  <si>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000 1 11 08044 04 0000 120</t>
  </si>
  <si>
    <t>Прочие поступления от использования имущества, находящегося в собственности городских округов</t>
  </si>
  <si>
    <t>809 1 11 08044 04 0001 120</t>
  </si>
  <si>
    <t>Прочие поступления от использования имущества, находящегося в собственности городских округов (арендная плата нежилого фонда)</t>
  </si>
  <si>
    <t xml:space="preserve"> 952 1 11 08044 04 0002 120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</si>
  <si>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</si>
  <si>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 xml:space="preserve"> 809 1 11 08044 04 0003 120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</si>
  <si>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</si>
  <si>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000 1 12 00000 00 0000 000</t>
  </si>
  <si>
    <t xml:space="preserve">ПЛАТЕЖИ ЗА ПОЛЬЗОВАНИЕ ПРИРОДНЫМИ РЕСУРСАМИ </t>
  </si>
  <si>
    <t xml:space="preserve">498 1 12 01000 01 0000 120 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</si>
  <si>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</si>
  <si>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</si>
  <si>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ГОСУДАРСТВА</t>
  </si>
  <si>
    <t>188 1 13 03040 04 0001 130</t>
  </si>
  <si>
    <t>Прочие доходы бюджетов городских округов от оказания платных услуг получателями средств бюджетов городских округов и компенсации затрат бюджетов городских округов (спецпродукция ГИБДД)</t>
  </si>
  <si>
    <t>188 1 13 03040 04 0002 130</t>
  </si>
  <si>
    <t>Прочие доходы бюджетов городских округов от оказания платных услуг получателями средств бюджетов городских округов и компенсации затрат бюджетов городских округов (плата от лиц, помещенных в медвытрезвитель)</t>
  </si>
  <si>
    <t>000 1 13 03040 04 0003 130</t>
  </si>
  <si>
    <t>Прочие доходы бюджетов городских округов от оказания платных услуг получателями средств бюджетов городских округов и компенсации затрат бюджетов городских округов (дебиторская задолженность прошлых лет)</t>
  </si>
  <si>
    <t>938 1 13 03040 04 0004 130</t>
  </si>
  <si>
    <t>Прочие доходы бюджетов городских округов от оказания платных услуг получателями средств бюджетов городских округов и компенсации затрат бюджетов городских округов (возврат субсидий ЖКХ)</t>
  </si>
  <si>
    <t>952 1 13 03040 04 0005 130</t>
  </si>
  <si>
    <t>Прочие доходы бюджетов городских округов от оказания платных услуг получателями средств бюджетов городских округов и компенсации затрат бюджетов городских округов (компенсация за квартиры)</t>
  </si>
  <si>
    <t>000 1 14 00000 00 0000 000</t>
  </si>
  <si>
    <t>ДОХОДЫ ОТ ПРОДАЖИ МАТЕРИАЛЬНЫХ И НЕМАТЕРИАЛЬНЫХ АКТИВОВ</t>
  </si>
  <si>
    <t>809 1 14 01040 04 0000 410</t>
  </si>
  <si>
    <t>Доходы бюджетов городских округов от продажи квартир</t>
  </si>
  <si>
    <t>809 1 14 02031 04 0000 410</t>
  </si>
  <si>
    <t>Доходы от реализации имущества муниципальных унитарных предприятий, созданных городскими округами (в части реализации основных средств по указанному имуществу)</t>
  </si>
  <si>
    <t>809 1 14 02032 04 0000 440</t>
  </si>
  <si>
    <t>Доходы от реализации имущества, находящегося в оперативном  управлении учреждений, находящихся в ведении органов управления городских округов (в части реализации материальных запасов по указанному имуществу)</t>
  </si>
  <si>
    <t>809 1 14 02033 04 0000 410</t>
  </si>
  <si>
    <t>Доходы от реализации имущества, находящегося в собственности городских округов (в части реализации основных средств по указанному имуществу)</t>
  </si>
  <si>
    <t>000 1 15 00000 00 0000 000</t>
  </si>
  <si>
    <t>АДМИНИСТРАТИВНЫЕ ПЛАТЕЖИ И СБОРЫ</t>
  </si>
  <si>
    <t>952 1 15 02040 04 0000 140</t>
  </si>
  <si>
    <t>Платежи, взимаемые организациями городских округов за выполнение определенных функций (спецпродукция Гостехнадзора)</t>
  </si>
  <si>
    <t>807 1 15 02040 04 0000 140</t>
  </si>
  <si>
    <t>Платежи, взимаемые организациями городских округов за выполнение определенных функций (Интернат)</t>
  </si>
  <si>
    <t>000 1 16 00000 00 0000 000</t>
  </si>
  <si>
    <t>ШТРАФЫ, САНКЦИИ, ВОЗМЕЩЕНИЕ УЩЕРБА</t>
  </si>
  <si>
    <t>182 1 16 03010 01 0000 140</t>
  </si>
  <si>
    <t xml:space="preserve">182 1 16 03030 01 0000 140 </t>
  </si>
  <si>
    <t>Денежные взыскания (штрафы) за административные правонарушение в области налогов и сборов, предусмотренные Кодексом  Российской Федерации об административных правонарушениях</t>
  </si>
  <si>
    <t>182 1 16 06000 01 0000 140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</si>
  <si>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</si>
  <si>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182 1 16 08000 01 0000 140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</si>
  <si>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</si>
  <si>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803 1 16 18040 04 0000 140</t>
  </si>
  <si>
    <t>Денежные взыскания (штрафы) за нарушение бюджетного законодательства (в части бюджетов городских округов)</t>
  </si>
  <si>
    <t>498 1 16 25050 01 0000 140</t>
  </si>
  <si>
    <t xml:space="preserve">Денежные взыскания (штрафы) за нарушение законодательства в области охраны окружающей среды </t>
  </si>
  <si>
    <t>072 1 16 25060 01 0000 140</t>
  </si>
  <si>
    <t xml:space="preserve">Денежные взыскания (штрафы) за нарушение земельного законодательства </t>
  </si>
  <si>
    <t>177 1 16 27000 01 0000 140</t>
  </si>
  <si>
    <t>Денежные взыскания (штрафы) за нарушение федерального закона "О пожарной безопасности"</t>
  </si>
  <si>
    <t>388 1 16 28000 01 0000 140</t>
  </si>
  <si>
    <t>Денежные взыскания (штрафы) за нарушение законодательства в области обеспечения санитарно-эпидеомилогического благополучия человека и законодательства в сфере защиты прав потребителей</t>
  </si>
  <si>
    <t>188 1 16 30000 01 0000 140</t>
  </si>
  <si>
    <t>Денежные взыскания (штрафы) за административные правонарушение в области дорожного движения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</si>
  <si>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</si>
  <si>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</si>
  <si>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182 1 16 90040 04 0000 140</t>
  </si>
  <si>
    <t>Прочие поступления от денежных взысканий (штрафов) и иных сумм в возмещение ущерба, зачисляемые в бюджеты городских округов (ИФНС)</t>
  </si>
  <si>
    <t>498 1 16 90040 04 0000 140</t>
  </si>
  <si>
    <t>Прочие поступления от денежных взысканий (штрафов) и иных сумм в возмещение ущерба, зачисляемые в бюджеты городских округов (Управление по технологич.и экологическому надзору Ростехнадзора по Томской области)</t>
  </si>
  <si>
    <t>803 1 16 90040 04 0000 140</t>
  </si>
  <si>
    <t>Прочие поступления от денежных взысканий (штрафов) и иных сумм в возмещение ущерба, зачисляемые в бюджеты городских округов (пени по бюджетным кредитам)</t>
  </si>
  <si>
    <t>802 1 16 90040 04 0000 140</t>
  </si>
  <si>
    <t>Прочие поступления от денежных взысканий (штрафов) и иных сумм в возмещение ущерба, зачисляемые в бюджеты городских округов (штрафы Административной комиссии, Комиссии по делам несовершеннолетних)</t>
  </si>
  <si>
    <t>816 1 16 90040 04 0000 140</t>
  </si>
  <si>
    <t>Прочие поступления от денежных взысканий (штрафов) и иных сумм в возмещение ущерба, зачисляемые в бюджеты городских округов  (штрафы МП Лесхоз)</t>
  </si>
  <si>
    <t>952 1 16 90040 04 0000 140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</si>
  <si>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</si>
  <si>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>807 1 16 90040 04 0000 140</t>
  </si>
  <si>
    <t>188 1 16 90040 04 0000 140</t>
  </si>
  <si>
    <t>Прочие поступления от денежных взысканий (штрафов) и иных сумм в возмещение ущерба, зачисляемые в бюджеты городских округов (штрафы УВД за исключением штрафов в области дорожного движения)</t>
  </si>
  <si>
    <t>820 1 16 90040 04 0000 140</t>
  </si>
  <si>
    <t>914 1 16 90040 04 0000 140</t>
  </si>
  <si>
    <t>000 1 17 00000 00 0000 000</t>
  </si>
  <si>
    <t>ПРОЧИЕ НЕНАЛОГОВЫЕ ДОХОДЫ</t>
  </si>
  <si>
    <t>809 1 17 05040 04 0000 180</t>
  </si>
  <si>
    <t>Прочие неналоговые доходы бюджетов городских округов (УИО)</t>
  </si>
  <si>
    <t>816 1 17 05040 04 0000 180</t>
  </si>
  <si>
    <t>Прочие неналоговые доходы бюджетов городских округов (МП Лесхоз)</t>
  </si>
  <si>
    <t>000 1 18 00000 00 0000 000</t>
  </si>
  <si>
    <t>ДОХОДЫ БЮДЖЕТОВ ОТ ВОЗВРАТА ОСТАТКОВ СУБСИДИЙ И СУБВЕНЦИЙ ПРОШЛЫХ ЛЕТ</t>
  </si>
  <si>
    <t>803 1 18 04010 04 0000 180</t>
  </si>
  <si>
    <t>Доходы бюджетов городских округов от возврата остатка субсидий и субвенций прошлых лет</t>
  </si>
  <si>
    <t>000 1 19 00000 00 0000 000</t>
  </si>
  <si>
    <t>ВОЗВРАТ ОСТАТКОВ СУБСИДИЙ И СУБВЕНЦИЙ ПРОШЛЫХ ЛЕТ</t>
  </si>
  <si>
    <t>803 1 19 04000 04 0000 151</t>
  </si>
  <si>
    <t>Возврат остатков субсидий и субвенций из бюджетов городских округов</t>
  </si>
  <si>
    <t>803 1 19 0400 04 0000 151</t>
  </si>
  <si>
    <t>Возврат остатков субсидий и субвенций от бюджетов городских округов</t>
  </si>
  <si>
    <t xml:space="preserve"> 803 2 00 00000 00 0000 000</t>
  </si>
  <si>
    <t>БЕЗВОЗМЕЗДНЫЕ ПОСТУПЛЕНИЯ</t>
  </si>
  <si>
    <t>803 2 02 01000 00 0000 151</t>
  </si>
  <si>
    <t>Дотации от других бюджетов бюджетной системы Российской Федерации</t>
  </si>
  <si>
    <t xml:space="preserve"> 803 2 02 01007 04 0000 151</t>
  </si>
  <si>
    <t xml:space="preserve">Дотации бюджетам закрытых административно-территориальных образований </t>
  </si>
  <si>
    <t>803 2 02 01002 04 0000 151</t>
  </si>
  <si>
    <t>Дотации на поддержку мер по обеспечению сбалансированности бюджетов  закрытых административно-территориальных образований</t>
  </si>
  <si>
    <t>803 2 02 01003 04 0000 151</t>
  </si>
  <si>
    <t xml:space="preserve">Дотации бюджетам городских округов на поддержку мер по обеспечению сбалансированности бюджетов </t>
  </si>
  <si>
    <t>803 2 02 01999 04 0000 151</t>
  </si>
  <si>
    <t>Прочие дотации бюджетам городских округов (дотация из областного фонда финансовой поддержки поселений)</t>
  </si>
  <si>
    <t>в том числе:</t>
  </si>
  <si>
    <t xml:space="preserve">Прочие дотации </t>
  </si>
  <si>
    <t>Дотации на поставку и внедрение комплексного технологического решения процесса формирования и ведения реестра расходных обязательств муниципальных образований в рамках реализации Программы реформирования на территории Томской области на 2006-2008 годы</t>
  </si>
  <si>
    <t>803 2 02 02000 00 0000 151</t>
  </si>
  <si>
    <t>Субвенции от других бюджетов бюджетной системы Российской Федерации</t>
  </si>
  <si>
    <t>803 2 02 02026 04 0000 151</t>
  </si>
  <si>
    <t>Субвенции бюджетам закрытых административно-территориальных образований на развитие социальной и инженерной инфраструктуры</t>
  </si>
  <si>
    <t>803 2 02 02028 04 0000 151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</si>
  <si>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</si>
  <si>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803 2 02 02039 04 0000 151</t>
  </si>
  <si>
    <t xml:space="preserve">Субвенции бюджетам городских округов на ежемесячное денежное вознаграждение за классное руководство </t>
  </si>
  <si>
    <t>803 2 02 02021 04 0000 151</t>
  </si>
  <si>
    <t>Субвенции бюджетам городских округов на переселение граждан закрытых административно-территориальных образований</t>
  </si>
  <si>
    <t>Прочие субвенции, зачисляемые в бюджеты городских округов</t>
  </si>
  <si>
    <t>в т.ч. Субвенции из областного Фонда компенсаций</t>
  </si>
  <si>
    <t>803 2 02 02008 04 0000 151</t>
  </si>
  <si>
    <t>803 2 02 02040 04 0000 151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</si>
  <si>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</si>
  <si>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803 2 02 02040 04 0001 151</t>
  </si>
  <si>
    <t>Субвенции на предоставление субсидий  гражданам на оплату жилья и коммунальных услуг</t>
  </si>
  <si>
    <t>803 2 02 02040 04 0002 151</t>
  </si>
  <si>
    <t>Субвенция на обеспечение предоставления субсидий гражданам на оплату жилого помещения и коммунальных услуг</t>
  </si>
  <si>
    <t>803 2 02 02043 04 0001 151</t>
  </si>
  <si>
    <t xml:space="preserve">Субвенции на выплату надбавок к тарифной ставке (должностному окладу) педагогическим работникам и руководителям муниципальных образовательных учреждений </t>
  </si>
  <si>
    <t>803 2 02 02044 04 0000 151</t>
  </si>
  <si>
    <t>Субвенции бюджетам городских округов на цели равного с МВД повышения денежного довольствия сотрудникам и зарплаты работникам  подразделений милиции общественной безопасности, содержащихся за счет средств местного бюджета</t>
  </si>
  <si>
    <t>803 2 02 02051 04 0002 151</t>
  </si>
  <si>
    <t>Субвенция на содержание приемных семей</t>
  </si>
  <si>
    <t>803 2 02 02051 04 0001 151</t>
  </si>
  <si>
    <t>Субвенция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</t>
  </si>
  <si>
    <t>803 2 02 02038 04 0000 151</t>
  </si>
  <si>
    <t>Субвенции бюджетам на выплату единовременных пособий при всех формах устройства детей, лишенных родительского попечения, в семью</t>
  </si>
  <si>
    <t>803 2 02 02043 04 0002 151</t>
  </si>
  <si>
    <t>Субвенции на создание и обеспечение деятельности комиссий по делам несовершеннолетних и защите их прав</t>
  </si>
  <si>
    <t>803 2 02 02043 04 0003 151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</si>
  <si>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территорий</t>
  </si>
  <si>
    <t>803 2 02 02043 04 0004 151</t>
  </si>
  <si>
    <t>803 2 02 02043 04 0005 151</t>
  </si>
  <si>
    <t>Субвенции на осуществление государственных полномочий по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</t>
  </si>
  <si>
    <t>803 2 02 02043 04 0006 151</t>
  </si>
  <si>
    <t>Субвенции на осуществление государственных полномочий Томской области по хранению, комплектованию, учету и использованию архивных документов, относящихся к собственности Томской области</t>
  </si>
  <si>
    <t>803 2 02 02025 04 0000 151</t>
  </si>
  <si>
    <t>Средства бюджетов городских округов,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</si>
  <si>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803 2 02 02025 04 0010 151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</si>
  <si>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рамках общеобразовательных программ</t>
  </si>
  <si>
    <t>803 2 02 02025 04 0011 151</t>
  </si>
  <si>
    <t xml:space="preserve">            ФОТ с начислениями</t>
  </si>
  <si>
    <t>803 2 02 02025 04 0012 151</t>
  </si>
  <si>
    <t xml:space="preserve">            методическая литература</t>
  </si>
  <si>
    <t>803 2 02 02025 04 0013 151</t>
  </si>
  <si>
    <t xml:space="preserve">            прочие текущие расходы</t>
  </si>
  <si>
    <t>803 2 02 02025 04 0020 151</t>
  </si>
  <si>
    <t>Субвенции на доплаты к ежемесячному денежному вознаграждению за классное руководство в классах с наполняемостью свыше 25 человек</t>
  </si>
  <si>
    <t>803 2 02 02025 04 0030 151</t>
  </si>
  <si>
    <t>Субвенции на возмещение расходов при установлении уровня оплаты населением услуг по горячему водоснабжению, отоплению в размере 90% с 01.01.2007 по 30.06.2007</t>
  </si>
  <si>
    <t>803 2 02 02025 04 0040 151</t>
  </si>
  <si>
    <t>Субвенции на компенсацию энергоснабжающим организациям убытков, связанных с ростом цен на топливо (нефть, мазут) и (или) реконструкцию и модернизацию котельных, использующих в качестве топлива нефть или мазут</t>
  </si>
  <si>
    <t>803 2 02 02025 04 0050 151</t>
  </si>
  <si>
    <t xml:space="preserve">Субвенции на содержание, реконструкцию, ремонт и строительство автомобильных дорог общего пользования, мостов и иных транспортных инженерных сооружений и благоустройство территорий поселений </t>
  </si>
  <si>
    <t>803 2 02 02025 04 0060 151</t>
  </si>
  <si>
    <t>Субвенции на реализацию мероприятий областной целевой программы "Модернизация коммунальной инфраструктуры Томской области в 2006-2010 гг."</t>
  </si>
  <si>
    <t>803 2 02 02025 04 0070 151</t>
  </si>
  <si>
    <t>Субвенции на организацию физкультурно-оздоровительной работы с населением по месту жительства</t>
  </si>
  <si>
    <t>803 2 02 02025 04 0080 151</t>
  </si>
  <si>
    <t>Субвенции на частичную оплату стоимости питания обучающихся в муниципальных общеобразовательных учреждениях из малоимущих семей</t>
  </si>
  <si>
    <t>803 2 02 02025 04 0090 151</t>
  </si>
  <si>
    <t>Субвенции на реализацию областной целевой программы "Обеспечение безопасности дорожного движения  2007-2009 годы"</t>
  </si>
  <si>
    <t>803 2 02 02025 04 0100 151</t>
  </si>
  <si>
    <t>803 2 02 02025 04 0150 151</t>
  </si>
  <si>
    <t>Субвенци на разработку проектно-сметной документации реконструкции зданий для размещения отдельного специализированного моторизованного батальона</t>
  </si>
  <si>
    <t>803 2 02 04000 00 0000 151</t>
  </si>
  <si>
    <t>Субсидии от других бюджетов бюджетной системы Российской Федерации</t>
  </si>
  <si>
    <t>803 2 02 04008 04 0000 151</t>
  </si>
  <si>
    <t>Субсидии бюджетам городских округов на предоставление субсидий молодым семьям для приобретения жилья (из Федерального бюджета)</t>
  </si>
  <si>
    <t>803 2 02 04044 04 0000 151</t>
  </si>
  <si>
    <t>Субсидии бюджетам городских округов на обеспечение автомобильными дорогами  новых микрорайонов массовой малоэтажной и многоквартирной застройки</t>
  </si>
  <si>
    <t>803 2 02 04057 04 0000 151</t>
  </si>
  <si>
    <t>Субсидии бюджетам городских округов на переселение граждан из аварийного жилищного фонда</t>
  </si>
  <si>
    <t>803 2 02 04999 04 0000 151</t>
  </si>
  <si>
    <t>Прочие субсидии бюджетам городских округов</t>
  </si>
  <si>
    <t>803 2 02 04999 04 0001 151</t>
  </si>
  <si>
    <t>Субсидии на ремонт муниципальных объектов социальной сферы</t>
  </si>
  <si>
    <t>803 2 02 04999 04 0002 151</t>
  </si>
  <si>
    <t>Субсидии на реализацию мероприятий областной целевой программы "Развитие физической культуры и спорта в Томской области на 2006-2008 годы"</t>
  </si>
  <si>
    <t>803 2 02 04999 04 0004 151</t>
  </si>
  <si>
    <t>Субсидии на реализацию областной целевой программы "Предоставление молодым семьям  государственной поддержки  на приобретение (строительство) жилья на территории Томской области на 2006-2010 годы" (из областного бюджета)</t>
  </si>
  <si>
    <t>803 2 02 04999 04 0005 151</t>
  </si>
  <si>
    <t>Субсидии на внедрение инновационных образовательных программ в общеобразовательных учреждениях Томской области</t>
  </si>
  <si>
    <t>803 2 02 04999 04 0006 151</t>
  </si>
  <si>
    <t>Субсидии на финансирование областной целевой программы "Строительство жилья социального назначения и ликвидация ветхого и аварийного жилого фонда в Томской области области на 2006-2010 годы прогнозом до 2020 года"</t>
  </si>
  <si>
    <t>803 2 02 04999 04 0007 151</t>
  </si>
  <si>
    <t>Субсидии на реализацию  подпрограммы "Обеспечение земельных участков коммунальной инфраструктурой в целях жилищного строительства" федеральной целевой программы "Жилище" на 2002-2010 годы</t>
  </si>
  <si>
    <t>803 2 02 04999 04 0008 151</t>
  </si>
  <si>
    <t>Субсидии на строительство автодороги ул.Ленина-Ленинградская в г.Северске</t>
  </si>
  <si>
    <t>803 2 02 04056 04 0000 151</t>
  </si>
  <si>
    <t>Субсидии на проведение капитального ремонта многоквартирных домов</t>
  </si>
  <si>
    <t>000 3 00 00000 00 0000 000</t>
  </si>
  <si>
    <t>ДОХОДЫ ОТ ПРЕДПРИНИМАТЕЛЬСКОЙ И ИНОЙ ПРИНОСЯЩЕЙ ДОХОД ДЕЯТЕЛЬНОСТИ</t>
  </si>
  <si>
    <t>000 3 02 00000 00 0000 000</t>
  </si>
  <si>
    <t>РЫНОЧНЫЕ ПРОДАЖИ ТОВАРОВ И УСЛУГ</t>
  </si>
  <si>
    <t>000 3 02 01040 04 0010 130</t>
  </si>
  <si>
    <t>Доходы от продажи услуг, оказываемых учреждениями, находящимися в ведении органов местного самоуправления городских округов</t>
  </si>
  <si>
    <t>000 3 02 01040 04 0011 130</t>
  </si>
  <si>
    <t>Доходы от продажи услуг (оздоровительная кампания), в т.ч.:</t>
  </si>
  <si>
    <t>807 3 02 01040 04 0011 130</t>
  </si>
  <si>
    <t>Управление образования</t>
  </si>
  <si>
    <t>893 3 02 01040 04 0011 130</t>
  </si>
  <si>
    <t>МУ ДО СТШ "Меридиан"</t>
  </si>
  <si>
    <t>894 3 02 01040 04 0011 130</t>
  </si>
  <si>
    <t>МОУ ЗАТО Северск ДОД СДЮСШОР "Лидер"</t>
  </si>
  <si>
    <t>895 3 02 01040 04 0011 130</t>
  </si>
  <si>
    <t>МОУ ЗАТО Северск ДОД СДЮСШОР "Янтарь"</t>
  </si>
  <si>
    <t>897 3 02 01040 04 0011 130</t>
  </si>
  <si>
    <t>МОУ ЗАТО Северск ДОД ДЮСШ НВС "Русь"</t>
  </si>
  <si>
    <t>898 3 02 01040 04 0011 130</t>
  </si>
  <si>
    <t>МОУ ЗАТО Северск ДОД СДЮСШОР гимнастики им.Р.Кузнецова</t>
  </si>
  <si>
    <t>899 3 02 01040 04 0011 130</t>
  </si>
  <si>
    <t>МОУ ЗАТО Северск ДОД СДЮСШОР по лёгкой атлетике</t>
  </si>
  <si>
    <t>901 3 02 01040 04 0011 130</t>
  </si>
  <si>
    <t>МОУ ЗАТО Северск ДОД СДЮСШОР им.Л.Егоровой</t>
  </si>
  <si>
    <t>902 3 02 01040 04 0011 130</t>
  </si>
  <si>
    <t>МОУ ЗАТО Северск ДОД СДЮСШ хоккея и футбола "Смена"</t>
  </si>
  <si>
    <t>906 3 02 01040 04 0011 130</t>
  </si>
  <si>
    <t>МУ ОЛ "Зелёный мыс"</t>
  </si>
  <si>
    <t>907 3 02 01040 04 0011 130</t>
  </si>
  <si>
    <t>МУ ДОЛ "Берёзка"</t>
  </si>
  <si>
    <t>908 3 02 01040 04 0011 130</t>
  </si>
  <si>
    <t>МУ ДОЛ "Восход"</t>
  </si>
  <si>
    <t>000 3 02 01040 04 0012 130</t>
  </si>
  <si>
    <t>Доходы от продажи услуг (прочие), в т.ч.:</t>
  </si>
  <si>
    <t>807 3 02 01040 04 0012 130</t>
  </si>
  <si>
    <t xml:space="preserve"> 811 3 02 01040 04 0012 130</t>
  </si>
  <si>
    <t>МУ по сертификации продукции и услуг</t>
  </si>
  <si>
    <t xml:space="preserve"> 894 3 02 01040 04 0012 130</t>
  </si>
  <si>
    <t xml:space="preserve"> 906 3 02 01040 04 0012 130</t>
  </si>
  <si>
    <t xml:space="preserve"> 908 3 02 01040 04 0012 130</t>
  </si>
  <si>
    <t xml:space="preserve"> 909 3 02 01040 04 0012 130</t>
  </si>
  <si>
    <t>МУ "Центральная городская библиотека"</t>
  </si>
  <si>
    <t xml:space="preserve"> 910 3 02 01040 04 0012 130</t>
  </si>
  <si>
    <t>МУ "Центральная детская библиотека"</t>
  </si>
  <si>
    <t>911 3 02 01040 04 0012 130</t>
  </si>
  <si>
    <t>МУ "Музей"</t>
  </si>
  <si>
    <t xml:space="preserve"> 912 3 02 01040 04 0012 130</t>
  </si>
  <si>
    <t>МУ "Самусьский центр культуры"</t>
  </si>
  <si>
    <t xml:space="preserve"> 913 3 02 01040 04 0012 130</t>
  </si>
  <si>
    <t>МУ "Молодёжный театр "Наш мир"</t>
  </si>
  <si>
    <t>914 3 02 01040 04 0012 130</t>
  </si>
  <si>
    <t>МУ "Северский музыкальный театр"</t>
  </si>
  <si>
    <t>915 3 02 01040 04 0012 130</t>
  </si>
  <si>
    <t>МУ "Театр для детей и юношества"</t>
  </si>
  <si>
    <t>917 3 02 01040 04 0012 130</t>
  </si>
  <si>
    <t>МУ "Северский природный парк"</t>
  </si>
  <si>
    <t>921 3 02 01040 04 0012 130</t>
  </si>
  <si>
    <t>МУ СМИ газета "Диалог"</t>
  </si>
  <si>
    <t>000 3 02 02040 04 0000 440</t>
  </si>
  <si>
    <t>Доходы от продажи товаров, осуществляемой учреждениями, находящимися в ведении органов местного самоуправления городских округов, в т.ч.</t>
  </si>
  <si>
    <t>807 3 02 02040 04 0000 440</t>
  </si>
  <si>
    <t>Управление образования (вечерняя школа №79-УПМ)</t>
  </si>
  <si>
    <t>895 3 02 02040 04 0000 440</t>
  </si>
  <si>
    <t>000 3 03 00000 00 0000 000</t>
  </si>
  <si>
    <t>БЕЗВОЗМЕЗДНЫЕ ПОСТУПЛЕНИЯ ОТ ПРЕДПРИНИМАТЕЛЬСКОЙ И ИНОЙ ПРИНОСЯЩЕЙ ДОХОД ДЕЯТЕЛЬНОСТИ</t>
  </si>
  <si>
    <t>000 3 03 02040 04 0010 180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</si>
  <si>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</si>
  <si>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803 3 03 02040 04 0011 180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</si>
  <si>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 (оздоровительная кампания)</t>
  </si>
  <si>
    <t>000 3 03 02040 04 0012 180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</si>
  <si>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 (прочие)</t>
  </si>
  <si>
    <t>807 3 03 02040 04 0012 180</t>
  </si>
  <si>
    <t>895 3 03 02040 04 0012 180</t>
  </si>
  <si>
    <t>898 3 03 02040 04 0012 180</t>
  </si>
  <si>
    <t>901 3 03 02040 04 0012 180</t>
  </si>
  <si>
    <t>907 3 03 02040 04 0012 180</t>
  </si>
  <si>
    <t>909 3 03 02040 04 0012 180</t>
  </si>
  <si>
    <t>910 3 03 02040 04 0012 180</t>
  </si>
  <si>
    <t>911 3 03 02040 04 0012 180</t>
  </si>
  <si>
    <t>МУ "Музей""</t>
  </si>
  <si>
    <t>912 3 03 02040 04 0012 180</t>
  </si>
  <si>
    <t>914 3 02 02040 04 0012 180</t>
  </si>
  <si>
    <t>915 3 02 02040 04 0012 180</t>
  </si>
  <si>
    <t>917 3 03 02040 04 0012 180</t>
  </si>
  <si>
    <t>ВСЕГО ДОХОДОВ</t>
  </si>
  <si>
    <t>в том числе доходы с территории</t>
  </si>
  <si>
    <t>из них: без учета предпринимательской деятельности</t>
  </si>
  <si>
    <t>802 3 03 02040 04 0012 180</t>
  </si>
  <si>
    <t>Администрация ЗАТО Северск</t>
  </si>
  <si>
    <t>897 3 03 02040 04 0012 180</t>
  </si>
  <si>
    <t>Денежные взыскания (штрафы) за нарушение законодательства о налогах и сборах, предусмотренные статьями 116,117, 118, пунктами 1 и 2 статьи 120, статьями 125, 126, 128, 129, 129.1, 132, 134, пунктом 2 статьи 135 и статьей 135.1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</si>
  <si>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</si>
  <si>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</si>
  <si>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 страховых выплат по договорам добровольного страхования жизни, заключенным на срок менее 5 лет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</si>
  <si>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</si>
  <si>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Субвенции на осуществление государственных полномочий по регулированию тарифов на перевозки пассажиров и багажа всеми видами общественного транспорта в городском и пригородном сообщении (кроме железнодорожного транспорта) по городским и пригородным муниципальным маршрутам</t>
  </si>
  <si>
    <t>Субвенции бюджетам городских округов для финансового обеспечения переданных исполнительно-распорядительным органам муниципальных образований полномочий по составлению списков кандидатов в присяжные заседатели федеральных судов общей юрисдикции в Российской Федерации</t>
  </si>
  <si>
    <t>Поступления  доходов в бюджет ЗАТО Северск  в 2007 году</t>
  </si>
  <si>
    <t>803 2 02 04030 04 0000 151</t>
  </si>
  <si>
    <t>Субсидии бюджетам городских округов на возмещение части затрат на уплату процентов по кредитам, полученным в российских кредитных организациях на обеспечение земельных участков под жил.строительство коммунальной инфраструктурой (из Федерального бюджета)</t>
  </si>
  <si>
    <t xml:space="preserve">                            Приложение 5</t>
  </si>
  <si>
    <t>Черноголова Татьяна Юрьевна</t>
  </si>
  <si>
    <t>Холоша Евгения Анатольевна</t>
  </si>
  <si>
    <r>
      <t xml:space="preserve">от </t>
    </r>
    <r>
      <rPr>
        <u val="single"/>
        <sz val="10"/>
        <rFont val="Times New Roman"/>
        <family val="1"/>
      </rPr>
      <t xml:space="preserve">_27.12.2007  </t>
    </r>
    <r>
      <rPr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44/1</t>
    </r>
    <r>
      <rPr>
        <sz val="10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</si>
</sst>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.000"/>
    <numFmt numFmtId="171" formatCode="#,##0.00_р_."/>
  </numFmts>
  <fonts count="28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1" fontId="20" fillId="0" borderId="0" xfId="0" applyNumberFormat="1" applyFont="1" applyFill="1" applyBorder="1" applyAlignment="1">
      <alignment horizontal="right" vertical="center"/>
    </xf>
    <xf numFmtId="166" fontId="20" fillId="0" borderId="0" xfId="0" applyNumberFormat="1" applyFont="1" applyFill="1" applyAlignment="1">
      <alignment horizontal="right" vertical="center"/>
    </xf>
    <xf numFmtId="166" fontId="20" fillId="0" borderId="0" xfId="0" applyNumberFormat="1" applyFont="1" applyFill="1" applyAlignment="1">
      <alignment horizontal="center" vertical="center"/>
    </xf>
    <xf numFmtId="1" fontId="20" fillId="0" borderId="0" xfId="0" applyNumberFormat="1" applyFont="1" applyFill="1" applyAlignment="1">
      <alignment horizontal="right" vertical="center"/>
    </xf>
    <xf numFmtId="166" fontId="21" fillId="0" borderId="0" xfId="0" applyNumberFormat="1" applyFont="1" applyFill="1" applyAlignment="1">
      <alignment horizontal="center" vertical="center"/>
    </xf>
    <xf numFmtId="1" fontId="21" fillId="0" borderId="0" xfId="0" applyNumberFormat="1" applyFont="1" applyFill="1" applyAlignment="1">
      <alignment horizontal="right" vertical="center"/>
    </xf>
    <xf numFmtId="166" fontId="21" fillId="0" borderId="0" xfId="0" applyNumberFormat="1" applyFont="1" applyFill="1" applyAlignment="1">
      <alignment horizontal="right" vertical="center"/>
    </xf>
    <xf numFmtId="1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1" fontId="22" fillId="0" borderId="0" xfId="0" applyNumberFormat="1" applyFont="1" applyFill="1" applyAlignment="1">
      <alignment horizontal="left" vertical="center"/>
    </xf>
    <xf numFmtId="166" fontId="21" fillId="0" borderId="0" xfId="0" applyNumberFormat="1" applyFont="1" applyFill="1" applyAlignment="1">
      <alignment horizontal="left" vertical="center"/>
    </xf>
    <xf numFmtId="166" fontId="21" fillId="0" borderId="0" xfId="0" applyNumberFormat="1" applyFont="1" applyFill="1" applyAlignment="1">
      <alignment horizontal="center" vertical="center"/>
    </xf>
    <xf numFmtId="1" fontId="22" fillId="0" borderId="0" xfId="0" applyNumberFormat="1" applyFont="1" applyFill="1" applyAlignment="1">
      <alignment horizontal="right" vertical="center"/>
    </xf>
    <xf numFmtId="1" fontId="20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1" fontId="20" fillId="0" borderId="10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/>
    </xf>
    <xf numFmtId="4" fontId="23" fillId="0" borderId="12" xfId="0" applyNumberFormat="1" applyFont="1" applyFill="1" applyBorder="1" applyAlignment="1">
      <alignment horizontal="right" vertical="center"/>
    </xf>
    <xf numFmtId="4" fontId="23" fillId="0" borderId="12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2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/>
    </xf>
    <xf numFmtId="4" fontId="20" fillId="0" borderId="12" xfId="0" applyNumberFormat="1" applyFont="1" applyFill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/>
    </xf>
    <xf numFmtId="1" fontId="20" fillId="0" borderId="12" xfId="0" applyNumberFormat="1" applyFont="1" applyFill="1" applyBorder="1" applyAlignment="1">
      <alignment horizontal="left" vertical="center" wrapText="1"/>
    </xf>
    <xf numFmtId="1" fontId="20" fillId="0" borderId="0" xfId="0" applyNumberFormat="1" applyFont="1" applyFill="1" applyBorder="1" applyAlignment="1">
      <alignment horizontal="left" vertical="center" wrapText="1"/>
    </xf>
    <xf numFmtId="1" fontId="20" fillId="0" borderId="12" xfId="0" applyNumberFormat="1" applyFont="1" applyFill="1" applyBorder="1" applyAlignment="1">
      <alignment horizontal="left" vertical="top" wrapText="1"/>
    </xf>
    <xf numFmtId="1" fontId="20" fillId="0" borderId="0" xfId="0" applyNumberFormat="1" applyFont="1" applyFill="1" applyAlignment="1">
      <alignment horizontal="left" vertical="top" wrapText="1"/>
    </xf>
    <xf numFmtId="4" fontId="23" fillId="0" borderId="12" xfId="0" applyNumberFormat="1" applyFont="1" applyFill="1" applyBorder="1" applyAlignment="1">
      <alignment horizontal="center" vertical="center"/>
    </xf>
    <xf numFmtId="4" fontId="20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 quotePrefix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wrapText="1"/>
    </xf>
    <xf numFmtId="0" fontId="20" fillId="0" borderId="12" xfId="0" applyFont="1" applyFill="1" applyBorder="1" applyAlignment="1">
      <alignment wrapText="1"/>
    </xf>
    <xf numFmtId="4" fontId="23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/>
    </xf>
    <xf numFmtId="0" fontId="23" fillId="0" borderId="12" xfId="0" applyFont="1" applyFill="1" applyBorder="1" applyAlignment="1">
      <alignment horizontal="left" vertical="center" wrapText="1"/>
    </xf>
    <xf numFmtId="14" fontId="22" fillId="0" borderId="0" xfId="0" applyNumberFormat="1" applyFont="1" applyFill="1" applyAlignment="1">
      <alignment horizontal="center" vertical="center"/>
    </xf>
    <xf numFmtId="20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0" fillId="0" borderId="12" xfId="0" applyFont="1" applyFill="1" applyBorder="1" applyAlignment="1">
      <alignment horizontal="left" vertical="center" wrapText="1"/>
    </xf>
    <xf numFmtId="1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166" fontId="20" fillId="0" borderId="10" xfId="0" applyNumberFormat="1" applyFont="1" applyFill="1" applyBorder="1" applyAlignment="1">
      <alignment horizontal="center" vertical="center" wrapText="1"/>
    </xf>
    <xf numFmtId="166" fontId="20" fillId="0" borderId="11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66" fontId="2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66" fontId="20" fillId="0" borderId="10" xfId="0" applyNumberFormat="1" applyFont="1" applyFill="1" applyBorder="1" applyAlignment="1">
      <alignment horizontal="center" vertical="center" wrapText="1"/>
    </xf>
    <xf numFmtId="166" fontId="20" fillId="0" borderId="11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1"/>
  <sheetViews>
    <sheetView showZeros="0" tabSelected="1" zoomScale="75" zoomScaleNormal="75" workbookViewId="0" topLeftCell="A1">
      <pane xSplit="2" ySplit="8" topLeftCell="C21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5" sqref="U5"/>
    </sheetView>
  </sheetViews>
  <sheetFormatPr defaultColWidth="9.125" defaultRowHeight="12.75" outlineLevelRow="1" outlineLevelCol="2"/>
  <cols>
    <col min="1" max="1" width="21.875" style="18" customWidth="1"/>
    <col min="2" max="2" width="44.25390625" style="19" customWidth="1"/>
    <col min="3" max="3" width="13.625" style="3" customWidth="1"/>
    <col min="4" max="4" width="12.25390625" style="3" customWidth="1"/>
    <col min="5" max="5" width="13.25390625" style="3" customWidth="1"/>
    <col min="6" max="6" width="10.375" style="17" hidden="1" customWidth="1" outlineLevel="1"/>
    <col min="7" max="7" width="8.375" style="17" hidden="1" customWidth="1" outlineLevel="1"/>
    <col min="8" max="8" width="11.125" style="3" hidden="1" customWidth="1" outlineLevel="1" collapsed="1"/>
    <col min="9" max="9" width="7.75390625" style="17" hidden="1" customWidth="1" outlineLevel="2"/>
    <col min="10" max="10" width="10.00390625" style="17" hidden="1" customWidth="1" outlineLevel="2"/>
    <col min="11" max="11" width="9.25390625" style="17" hidden="1" customWidth="1" outlineLevel="2"/>
    <col min="12" max="12" width="11.125" style="3" hidden="1" customWidth="1" outlineLevel="1" collapsed="1"/>
    <col min="13" max="13" width="8.25390625" style="17" hidden="1" customWidth="1" outlineLevel="2"/>
    <col min="14" max="14" width="9.875" style="9" hidden="1" customWidth="1" outlineLevel="2"/>
    <col min="15" max="15" width="10.25390625" style="17" hidden="1" customWidth="1" outlineLevel="2"/>
    <col min="16" max="16" width="11.375" style="3" hidden="1" customWidth="1" outlineLevel="1" collapsed="1"/>
    <col min="17" max="17" width="9.875" style="9" hidden="1" customWidth="1" outlineLevel="2"/>
    <col min="18" max="18" width="11.25390625" style="9" hidden="1" customWidth="1" outlineLevel="1" collapsed="1"/>
    <col min="19" max="19" width="10.125" style="17" hidden="1" customWidth="1" outlineLevel="1"/>
    <col min="20" max="20" width="11.125" style="3" hidden="1" customWidth="1" outlineLevel="1"/>
    <col min="21" max="21" width="14.125" style="9" customWidth="1" collapsed="1"/>
    <col min="22" max="22" width="12.875" style="9" customWidth="1"/>
    <col min="23" max="23" width="9.125" style="9" customWidth="1"/>
    <col min="24" max="16384" width="9.125" style="10" customWidth="1"/>
  </cols>
  <sheetData>
    <row r="1" spans="1:20" ht="12.75" customHeight="1">
      <c r="A1" s="53"/>
      <c r="B1" s="1"/>
      <c r="C1" s="59" t="s">
        <v>391</v>
      </c>
      <c r="D1" s="60"/>
      <c r="E1" s="60"/>
      <c r="F1" s="2"/>
      <c r="G1" s="2"/>
      <c r="I1" s="4"/>
      <c r="J1" s="5"/>
      <c r="K1" s="6"/>
      <c r="L1" s="7" t="s">
        <v>1</v>
      </c>
      <c r="M1" s="8"/>
      <c r="N1" s="4"/>
      <c r="O1" s="4"/>
      <c r="Q1" s="4"/>
      <c r="R1" s="59" t="s">
        <v>0</v>
      </c>
      <c r="S1" s="60"/>
      <c r="T1" s="60"/>
    </row>
    <row r="2" spans="1:20" ht="12.75" customHeight="1">
      <c r="A2" s="11"/>
      <c r="B2" s="1"/>
      <c r="C2" s="12"/>
      <c r="D2" s="13"/>
      <c r="E2" s="2" t="s">
        <v>2</v>
      </c>
      <c r="F2" s="2"/>
      <c r="G2" s="2"/>
      <c r="I2" s="4"/>
      <c r="J2" s="5"/>
      <c r="K2" s="6"/>
      <c r="L2" s="7"/>
      <c r="M2" s="8"/>
      <c r="N2" s="4"/>
      <c r="O2" s="4"/>
      <c r="Q2" s="4"/>
      <c r="R2" s="12"/>
      <c r="S2" s="13"/>
      <c r="T2" s="2" t="s">
        <v>2</v>
      </c>
    </row>
    <row r="3" spans="1:20" ht="12.75" customHeight="1">
      <c r="A3" s="11"/>
      <c r="B3" s="1"/>
      <c r="C3" s="12"/>
      <c r="D3" s="13"/>
      <c r="E3" s="2" t="s">
        <v>394</v>
      </c>
      <c r="F3" s="2"/>
      <c r="G3" s="2"/>
      <c r="I3" s="4"/>
      <c r="J3" s="5"/>
      <c r="K3" s="6"/>
      <c r="L3" s="7"/>
      <c r="M3" s="8"/>
      <c r="N3" s="4"/>
      <c r="O3" s="4"/>
      <c r="Q3" s="4"/>
      <c r="R3" s="12"/>
      <c r="S3" s="13"/>
      <c r="T3" s="2" t="s">
        <v>3</v>
      </c>
    </row>
    <row r="4" spans="1:19" ht="12.75" customHeight="1" hidden="1">
      <c r="A4" s="14"/>
      <c r="B4" s="15"/>
      <c r="C4" s="12"/>
      <c r="D4" s="13"/>
      <c r="E4" s="13"/>
      <c r="F4" s="2"/>
      <c r="G4" s="2"/>
      <c r="I4" s="4"/>
      <c r="J4" s="5"/>
      <c r="K4" s="6"/>
      <c r="L4" s="7"/>
      <c r="M4" s="8"/>
      <c r="N4" s="4"/>
      <c r="O4" s="4"/>
      <c r="Q4" s="4"/>
      <c r="R4" s="2"/>
      <c r="S4" s="4"/>
    </row>
    <row r="5" spans="1:20" ht="15.75" customHeight="1">
      <c r="A5" s="54" t="s">
        <v>388</v>
      </c>
      <c r="B5" s="54"/>
      <c r="C5" s="54"/>
      <c r="D5" s="54"/>
      <c r="E5" s="54"/>
      <c r="F5" s="16"/>
      <c r="G5" s="9"/>
      <c r="H5" s="9"/>
      <c r="J5" s="9"/>
      <c r="K5" s="9"/>
      <c r="L5" s="9"/>
      <c r="P5" s="9"/>
      <c r="T5" s="9"/>
    </row>
    <row r="6" spans="5:20" ht="14.25" customHeight="1">
      <c r="E6" s="3" t="s">
        <v>4</v>
      </c>
      <c r="F6" s="5" t="s">
        <v>4</v>
      </c>
      <c r="G6" s="3"/>
      <c r="J6" s="3"/>
      <c r="K6" s="9"/>
      <c r="L6" s="5" t="s">
        <v>4</v>
      </c>
      <c r="R6" s="3"/>
      <c r="T6" s="3" t="s">
        <v>4</v>
      </c>
    </row>
    <row r="7" spans="1:20" ht="24" customHeight="1">
      <c r="A7" s="63" t="s">
        <v>5</v>
      </c>
      <c r="B7" s="65" t="s">
        <v>6</v>
      </c>
      <c r="C7" s="55" t="s">
        <v>7</v>
      </c>
      <c r="D7" s="55" t="s">
        <v>8</v>
      </c>
      <c r="E7" s="55" t="s">
        <v>9</v>
      </c>
      <c r="F7" s="57" t="s">
        <v>10</v>
      </c>
      <c r="G7" s="61" t="s">
        <v>8</v>
      </c>
      <c r="H7" s="61" t="s">
        <v>11</v>
      </c>
      <c r="I7" s="20"/>
      <c r="J7" s="57" t="s">
        <v>12</v>
      </c>
      <c r="K7" s="61" t="s">
        <v>8</v>
      </c>
      <c r="L7" s="61" t="s">
        <v>13</v>
      </c>
      <c r="M7" s="20"/>
      <c r="N7" s="57" t="s">
        <v>14</v>
      </c>
      <c r="O7" s="61" t="s">
        <v>8</v>
      </c>
      <c r="P7" s="61" t="s">
        <v>15</v>
      </c>
      <c r="Q7" s="20"/>
      <c r="R7" s="57" t="s">
        <v>16</v>
      </c>
      <c r="S7" s="61" t="s">
        <v>8</v>
      </c>
      <c r="T7" s="61" t="s">
        <v>17</v>
      </c>
    </row>
    <row r="8" spans="1:20" ht="20.25" customHeight="1">
      <c r="A8" s="64"/>
      <c r="B8" s="66"/>
      <c r="C8" s="56"/>
      <c r="D8" s="67"/>
      <c r="E8" s="56"/>
      <c r="F8" s="58"/>
      <c r="G8" s="58"/>
      <c r="H8" s="62"/>
      <c r="I8" s="21"/>
      <c r="J8" s="58"/>
      <c r="K8" s="58"/>
      <c r="L8" s="62"/>
      <c r="M8" s="21"/>
      <c r="N8" s="58"/>
      <c r="O8" s="58"/>
      <c r="P8" s="62"/>
      <c r="Q8" s="21"/>
      <c r="R8" s="58"/>
      <c r="S8" s="58"/>
      <c r="T8" s="62"/>
    </row>
    <row r="9" spans="1:23" s="28" customFormat="1" ht="15.75" customHeight="1">
      <c r="A9" s="22" t="s">
        <v>18</v>
      </c>
      <c r="B9" s="23" t="s">
        <v>19</v>
      </c>
      <c r="C9" s="24">
        <f>C10+C16+C19+C24+C26+C32+C39+C51+C53+C59+C64+C67+C89+C92+C94</f>
        <v>723453.8100000002</v>
      </c>
      <c r="D9" s="24">
        <f>D10+D16+D19+D24+D26+D32+D39+D51+D53+D59+D64+D67+D89+D92+D94</f>
        <v>20639</v>
      </c>
      <c r="E9" s="24">
        <f aca="true" t="shared" si="0" ref="E9:E39">C9+D9</f>
        <v>744092.8100000002</v>
      </c>
      <c r="F9" s="24">
        <f>F10+F16+F19+F26+F32+F39+F51+F53+F59+F64+F67+F89+F92+F94</f>
        <v>128791.33000000002</v>
      </c>
      <c r="G9" s="24">
        <f>G10+G16+G19+G26+G32+G39+G51+G53+G59+G64+G67+G89+G92+G94</f>
        <v>0</v>
      </c>
      <c r="H9" s="25">
        <f>F9+G9</f>
        <v>128791.33000000002</v>
      </c>
      <c r="I9" s="25"/>
      <c r="J9" s="24">
        <f>J10+J16+J19+J26+J32+J39+J51+J53+J59+J64+J67+J89+J92+J94</f>
        <v>169033.97</v>
      </c>
      <c r="K9" s="24">
        <f>K10+K16+K19+K26+K32+K39+K51+K53+K59+K64+K67+K89+K92+K94</f>
        <v>0</v>
      </c>
      <c r="L9" s="25">
        <f aca="true" t="shared" si="1" ref="L9:L23">J9+K9</f>
        <v>169033.97</v>
      </c>
      <c r="M9" s="25"/>
      <c r="N9" s="24">
        <f>N10+N16+N19+N24+N26+N32+N39+N51+N53+N59+N64+N67+N89+N92+N94</f>
        <v>218375.29</v>
      </c>
      <c r="O9" s="24">
        <f>O10+O16+O19+O24+O26+O32+O39+O51+O53+O59+O64+O67+O89+O92+O94</f>
        <v>0</v>
      </c>
      <c r="P9" s="25">
        <f aca="true" t="shared" si="2" ref="P9:P27">N9+O9</f>
        <v>218375.29</v>
      </c>
      <c r="Q9" s="25"/>
      <c r="R9" s="24">
        <f>R10+R16+R19+R26+R32+R39+R51+R53+R59+R64+R67+R89+R92+R94</f>
        <v>210230.22000000003</v>
      </c>
      <c r="S9" s="24">
        <f>S10+S16+S19+S24+S26+S32+S39+S51+S53+S59+S64+S67+S89+S92+S94</f>
        <v>20639</v>
      </c>
      <c r="T9" s="25">
        <f aca="true" t="shared" si="3" ref="T9:T23">R9+S9</f>
        <v>230869.22000000003</v>
      </c>
      <c r="U9" s="26"/>
      <c r="V9" s="27"/>
      <c r="W9" s="27"/>
    </row>
    <row r="10" spans="1:21" ht="15" customHeight="1">
      <c r="A10" s="29" t="s">
        <v>20</v>
      </c>
      <c r="B10" s="30" t="s">
        <v>21</v>
      </c>
      <c r="C10" s="31">
        <f>C11</f>
        <v>406535.78</v>
      </c>
      <c r="D10" s="31">
        <f aca="true" t="shared" si="4" ref="D10:D40">G10+K10+O10+S10</f>
        <v>19389</v>
      </c>
      <c r="E10" s="31">
        <f t="shared" si="0"/>
        <v>425924.78</v>
      </c>
      <c r="F10" s="32">
        <f>F11</f>
        <v>86582.33</v>
      </c>
      <c r="G10" s="32">
        <f>G11</f>
        <v>0</v>
      </c>
      <c r="H10" s="32">
        <f>F10+G10</f>
        <v>86582.33</v>
      </c>
      <c r="I10" s="32"/>
      <c r="J10" s="32">
        <f>J11</f>
        <v>96307.57</v>
      </c>
      <c r="K10" s="32">
        <f>K11</f>
        <v>0</v>
      </c>
      <c r="L10" s="32">
        <f t="shared" si="1"/>
        <v>96307.57</v>
      </c>
      <c r="M10" s="32"/>
      <c r="N10" s="32">
        <f>N11</f>
        <v>115023.1</v>
      </c>
      <c r="O10" s="32">
        <f>O11</f>
        <v>0</v>
      </c>
      <c r="P10" s="32">
        <f t="shared" si="2"/>
        <v>115023.1</v>
      </c>
      <c r="Q10" s="32"/>
      <c r="R10" s="32">
        <f>R11</f>
        <v>108622.78000000001</v>
      </c>
      <c r="S10" s="32">
        <f>S11</f>
        <v>19389</v>
      </c>
      <c r="T10" s="32">
        <f t="shared" si="3"/>
        <v>128011.78000000001</v>
      </c>
      <c r="U10" s="33"/>
    </row>
    <row r="11" spans="1:21" ht="15" customHeight="1">
      <c r="A11" s="29" t="s">
        <v>22</v>
      </c>
      <c r="B11" s="30" t="s">
        <v>23</v>
      </c>
      <c r="C11" s="31">
        <f>C12+C13+C14+C15</f>
        <v>406535.78</v>
      </c>
      <c r="D11" s="31">
        <f t="shared" si="4"/>
        <v>19389</v>
      </c>
      <c r="E11" s="31">
        <f t="shared" si="0"/>
        <v>425924.78</v>
      </c>
      <c r="F11" s="32">
        <f>F13+F14</f>
        <v>86582.33</v>
      </c>
      <c r="G11" s="32">
        <f>G13+G14</f>
        <v>0</v>
      </c>
      <c r="H11" s="32">
        <f>F11+G11</f>
        <v>86582.33</v>
      </c>
      <c r="I11" s="32"/>
      <c r="J11" s="32">
        <f>J12+J13+J14+J15</f>
        <v>96307.57</v>
      </c>
      <c r="K11" s="32">
        <f>K12+K13+K14+K15</f>
        <v>0</v>
      </c>
      <c r="L11" s="32">
        <f t="shared" si="1"/>
        <v>96307.57</v>
      </c>
      <c r="M11" s="32"/>
      <c r="N11" s="32">
        <f>N12+N13+N14+N15</f>
        <v>115023.1</v>
      </c>
      <c r="O11" s="32">
        <f>O12+O13+O14+O15</f>
        <v>0</v>
      </c>
      <c r="P11" s="32">
        <f t="shared" si="2"/>
        <v>115023.1</v>
      </c>
      <c r="Q11" s="32"/>
      <c r="R11" s="32">
        <f>R12+R13+R14+R15</f>
        <v>108622.78000000001</v>
      </c>
      <c r="S11" s="32">
        <f>S12+S13+S14+S15</f>
        <v>19389</v>
      </c>
      <c r="T11" s="32">
        <f t="shared" si="3"/>
        <v>128011.78000000001</v>
      </c>
      <c r="U11" s="33"/>
    </row>
    <row r="12" spans="1:21" ht="47.25" customHeight="1">
      <c r="A12" s="29" t="s">
        <v>24</v>
      </c>
      <c r="B12" s="34" t="s">
        <v>25</v>
      </c>
      <c r="C12" s="31">
        <f>F12+J12+N12+R12</f>
        <v>1400</v>
      </c>
      <c r="D12" s="31">
        <f t="shared" si="4"/>
        <v>130</v>
      </c>
      <c r="E12" s="31">
        <f t="shared" si="0"/>
        <v>1530</v>
      </c>
      <c r="F12" s="32"/>
      <c r="G12" s="32"/>
      <c r="H12" s="32"/>
      <c r="I12" s="32"/>
      <c r="J12" s="32">
        <v>531.8</v>
      </c>
      <c r="K12" s="32"/>
      <c r="L12" s="32">
        <f t="shared" si="1"/>
        <v>531.8</v>
      </c>
      <c r="M12" s="32"/>
      <c r="N12" s="32">
        <v>434.1</v>
      </c>
      <c r="O12" s="32"/>
      <c r="P12" s="32">
        <f t="shared" si="2"/>
        <v>434.1</v>
      </c>
      <c r="Q12" s="32"/>
      <c r="R12" s="32">
        <v>434.1</v>
      </c>
      <c r="S12" s="32">
        <v>130</v>
      </c>
      <c r="T12" s="32">
        <f t="shared" si="3"/>
        <v>564.1</v>
      </c>
      <c r="U12" s="33"/>
    </row>
    <row r="13" spans="1:21" ht="110.25" customHeight="1">
      <c r="A13" s="29" t="s">
        <v>26</v>
      </c>
      <c r="B13" s="34" t="s">
        <v>382</v>
      </c>
      <c r="C13" s="31">
        <f>F13+J13+N13+R13</f>
        <v>401445.78</v>
      </c>
      <c r="D13" s="31">
        <f t="shared" si="4"/>
        <v>19719</v>
      </c>
      <c r="E13" s="31">
        <f t="shared" si="0"/>
        <v>421164.78</v>
      </c>
      <c r="F13" s="32">
        <f>84000+2382.33</f>
        <v>86382.33</v>
      </c>
      <c r="G13" s="32"/>
      <c r="H13" s="32">
        <f>F13+G13</f>
        <v>86382.33</v>
      </c>
      <c r="I13" s="32"/>
      <c r="J13" s="32">
        <f>88000+1932.57+5000</f>
        <v>94932.57</v>
      </c>
      <c r="K13" s="32"/>
      <c r="L13" s="32">
        <f t="shared" si="1"/>
        <v>94932.57</v>
      </c>
      <c r="M13" s="32"/>
      <c r="N13" s="32">
        <v>113265.8</v>
      </c>
      <c r="O13" s="32"/>
      <c r="P13" s="32">
        <f t="shared" si="2"/>
        <v>113265.8</v>
      </c>
      <c r="Q13" s="32"/>
      <c r="R13" s="32">
        <f>94826.67+12038.41</f>
        <v>106865.08</v>
      </c>
      <c r="S13" s="32">
        <f>14919+4800</f>
        <v>19719</v>
      </c>
      <c r="T13" s="32">
        <f t="shared" si="3"/>
        <v>126584.08</v>
      </c>
      <c r="U13" s="33"/>
    </row>
    <row r="14" spans="1:21" ht="108.75" customHeight="1">
      <c r="A14" s="29" t="s">
        <v>27</v>
      </c>
      <c r="B14" s="34" t="s">
        <v>383</v>
      </c>
      <c r="C14" s="31">
        <f>F14+J14+N14+R14</f>
        <v>2800</v>
      </c>
      <c r="D14" s="31">
        <f t="shared" si="4"/>
        <v>-400</v>
      </c>
      <c r="E14" s="31">
        <f t="shared" si="0"/>
        <v>2400</v>
      </c>
      <c r="F14" s="32">
        <v>200</v>
      </c>
      <c r="G14" s="32"/>
      <c r="H14" s="32">
        <f>F14+G14</f>
        <v>200</v>
      </c>
      <c r="I14" s="32"/>
      <c r="J14" s="32">
        <v>600</v>
      </c>
      <c r="K14" s="32"/>
      <c r="L14" s="32">
        <f t="shared" si="1"/>
        <v>600</v>
      </c>
      <c r="M14" s="32"/>
      <c r="N14" s="32">
        <v>1000</v>
      </c>
      <c r="O14" s="32"/>
      <c r="P14" s="32">
        <f t="shared" si="2"/>
        <v>1000</v>
      </c>
      <c r="Q14" s="32">
        <f>O14+P14</f>
        <v>1000</v>
      </c>
      <c r="R14" s="32">
        <v>1000</v>
      </c>
      <c r="S14" s="32">
        <v>-400</v>
      </c>
      <c r="T14" s="32">
        <f t="shared" si="3"/>
        <v>600</v>
      </c>
      <c r="U14" s="33"/>
    </row>
    <row r="15" spans="1:21" ht="96" customHeight="1">
      <c r="A15" s="29" t="s">
        <v>28</v>
      </c>
      <c r="B15" s="34" t="s">
        <v>384</v>
      </c>
      <c r="C15" s="31">
        <f>F15+J15+N15+R15</f>
        <v>890</v>
      </c>
      <c r="D15" s="31">
        <f t="shared" si="4"/>
        <v>-60</v>
      </c>
      <c r="E15" s="31">
        <f t="shared" si="0"/>
        <v>830</v>
      </c>
      <c r="F15" s="32"/>
      <c r="G15" s="32"/>
      <c r="H15" s="32"/>
      <c r="I15" s="32"/>
      <c r="J15" s="32">
        <v>243.2</v>
      </c>
      <c r="K15" s="32"/>
      <c r="L15" s="32">
        <f t="shared" si="1"/>
        <v>243.2</v>
      </c>
      <c r="M15" s="32"/>
      <c r="N15" s="32">
        <v>323.2</v>
      </c>
      <c r="O15" s="32"/>
      <c r="P15" s="32">
        <f t="shared" si="2"/>
        <v>323.2</v>
      </c>
      <c r="Q15" s="32"/>
      <c r="R15" s="32">
        <v>323.6</v>
      </c>
      <c r="S15" s="32">
        <v>-60</v>
      </c>
      <c r="T15" s="32">
        <f t="shared" si="3"/>
        <v>263.6</v>
      </c>
      <c r="U15" s="33"/>
    </row>
    <row r="16" spans="1:21" ht="17.25" customHeight="1">
      <c r="A16" s="29" t="s">
        <v>29</v>
      </c>
      <c r="B16" s="30" t="s">
        <v>30</v>
      </c>
      <c r="C16" s="31">
        <f>C17+C18</f>
        <v>34039</v>
      </c>
      <c r="D16" s="31">
        <f t="shared" si="4"/>
        <v>-800</v>
      </c>
      <c r="E16" s="31">
        <f t="shared" si="0"/>
        <v>33239</v>
      </c>
      <c r="F16" s="32">
        <f>F17+F18</f>
        <v>7817</v>
      </c>
      <c r="G16" s="32">
        <f>G17+G18</f>
        <v>0</v>
      </c>
      <c r="H16" s="32">
        <f aca="true" t="shared" si="5" ref="H16:H23">F16+G16</f>
        <v>7817</v>
      </c>
      <c r="I16" s="32"/>
      <c r="J16" s="32">
        <f>J17+J18</f>
        <v>9439</v>
      </c>
      <c r="K16" s="32">
        <f>K17+K18</f>
        <v>0</v>
      </c>
      <c r="L16" s="32">
        <f t="shared" si="1"/>
        <v>9439</v>
      </c>
      <c r="M16" s="32"/>
      <c r="N16" s="32">
        <f>N17+N18</f>
        <v>7544</v>
      </c>
      <c r="O16" s="32">
        <f>O17+O18</f>
        <v>0</v>
      </c>
      <c r="P16" s="32">
        <f t="shared" si="2"/>
        <v>7544</v>
      </c>
      <c r="Q16" s="32"/>
      <c r="R16" s="32">
        <f>R17+R18</f>
        <v>9239</v>
      </c>
      <c r="S16" s="32">
        <f>S17+S18</f>
        <v>-800</v>
      </c>
      <c r="T16" s="32">
        <f t="shared" si="3"/>
        <v>8439</v>
      </c>
      <c r="U16" s="33"/>
    </row>
    <row r="17" spans="1:21" ht="31.5" customHeight="1" outlineLevel="1">
      <c r="A17" s="29" t="s">
        <v>31</v>
      </c>
      <c r="B17" s="34" t="s">
        <v>32</v>
      </c>
      <c r="C17" s="31">
        <f>F17+J17+N17+R17</f>
        <v>34039</v>
      </c>
      <c r="D17" s="31">
        <f t="shared" si="4"/>
        <v>-800</v>
      </c>
      <c r="E17" s="31">
        <f t="shared" si="0"/>
        <v>33239</v>
      </c>
      <c r="F17" s="32">
        <v>7800</v>
      </c>
      <c r="G17" s="32"/>
      <c r="H17" s="32">
        <f t="shared" si="5"/>
        <v>7800</v>
      </c>
      <c r="I17" s="32"/>
      <c r="J17" s="32">
        <v>9421</v>
      </c>
      <c r="K17" s="32"/>
      <c r="L17" s="32">
        <f t="shared" si="1"/>
        <v>9421</v>
      </c>
      <c r="M17" s="32"/>
      <c r="N17" s="32">
        <v>7579</v>
      </c>
      <c r="O17" s="32"/>
      <c r="P17" s="32">
        <f t="shared" si="2"/>
        <v>7579</v>
      </c>
      <c r="Q17" s="32"/>
      <c r="R17" s="32">
        <v>9239</v>
      </c>
      <c r="S17" s="32">
        <v>-800</v>
      </c>
      <c r="T17" s="32">
        <f t="shared" si="3"/>
        <v>8439</v>
      </c>
      <c r="U17" s="33"/>
    </row>
    <row r="18" spans="1:21" ht="16.5" customHeight="1" outlineLevel="1">
      <c r="A18" s="29" t="s">
        <v>33</v>
      </c>
      <c r="B18" s="34" t="s">
        <v>34</v>
      </c>
      <c r="C18" s="31">
        <f>F18+J18+N18+R18</f>
        <v>0</v>
      </c>
      <c r="D18" s="31">
        <f t="shared" si="4"/>
        <v>0</v>
      </c>
      <c r="E18" s="31">
        <f t="shared" si="0"/>
        <v>0</v>
      </c>
      <c r="F18" s="32">
        <v>17</v>
      </c>
      <c r="G18" s="32"/>
      <c r="H18" s="32">
        <f t="shared" si="5"/>
        <v>17</v>
      </c>
      <c r="I18" s="32"/>
      <c r="J18" s="32">
        <v>18</v>
      </c>
      <c r="K18" s="32"/>
      <c r="L18" s="32">
        <f t="shared" si="1"/>
        <v>18</v>
      </c>
      <c r="M18" s="32"/>
      <c r="N18" s="32">
        <v>-35</v>
      </c>
      <c r="O18" s="32"/>
      <c r="P18" s="32">
        <f t="shared" si="2"/>
        <v>-35</v>
      </c>
      <c r="Q18" s="32"/>
      <c r="R18" s="32"/>
      <c r="S18" s="32"/>
      <c r="T18" s="32">
        <f t="shared" si="3"/>
        <v>0</v>
      </c>
      <c r="U18" s="33"/>
    </row>
    <row r="19" spans="1:21" ht="18" customHeight="1">
      <c r="A19" s="29" t="s">
        <v>35</v>
      </c>
      <c r="B19" s="30" t="s">
        <v>36</v>
      </c>
      <c r="C19" s="31">
        <f>C20+C21</f>
        <v>25601.2</v>
      </c>
      <c r="D19" s="31">
        <f t="shared" si="4"/>
        <v>1300</v>
      </c>
      <c r="E19" s="31">
        <f t="shared" si="0"/>
        <v>26901.2</v>
      </c>
      <c r="F19" s="32">
        <f>F20+F21</f>
        <v>4030</v>
      </c>
      <c r="G19" s="32">
        <f>G20+G21</f>
        <v>0</v>
      </c>
      <c r="H19" s="32">
        <f t="shared" si="5"/>
        <v>4030</v>
      </c>
      <c r="I19" s="32"/>
      <c r="J19" s="32">
        <f>J20+J21</f>
        <v>7767.2</v>
      </c>
      <c r="K19" s="32">
        <f>K20+K21</f>
        <v>0</v>
      </c>
      <c r="L19" s="32">
        <f t="shared" si="1"/>
        <v>7767.2</v>
      </c>
      <c r="M19" s="32"/>
      <c r="N19" s="32">
        <f>N20+N21</f>
        <v>7830</v>
      </c>
      <c r="O19" s="32">
        <f>O20+O21</f>
        <v>0</v>
      </c>
      <c r="P19" s="32">
        <f t="shared" si="2"/>
        <v>7830</v>
      </c>
      <c r="Q19" s="32"/>
      <c r="R19" s="32">
        <f>R20+R21</f>
        <v>5974</v>
      </c>
      <c r="S19" s="32">
        <f>S20+S21</f>
        <v>1300</v>
      </c>
      <c r="T19" s="32">
        <f t="shared" si="3"/>
        <v>7274</v>
      </c>
      <c r="U19" s="33"/>
    </row>
    <row r="20" spans="1:21" ht="59.25" customHeight="1" outlineLevel="1">
      <c r="A20" s="29" t="s">
        <v>37</v>
      </c>
      <c r="B20" s="34" t="s">
        <v>38</v>
      </c>
      <c r="C20" s="31">
        <f>F20+J20+N20+R20</f>
        <v>5743</v>
      </c>
      <c r="D20" s="31">
        <f t="shared" si="4"/>
        <v>-1200</v>
      </c>
      <c r="E20" s="31">
        <f t="shared" si="0"/>
        <v>4543</v>
      </c>
      <c r="F20" s="32"/>
      <c r="G20" s="32"/>
      <c r="H20" s="32">
        <f t="shared" si="5"/>
        <v>0</v>
      </c>
      <c r="I20" s="32"/>
      <c r="J20" s="32"/>
      <c r="K20" s="32"/>
      <c r="L20" s="32">
        <f t="shared" si="1"/>
        <v>0</v>
      </c>
      <c r="M20" s="32"/>
      <c r="N20" s="32">
        <v>3800</v>
      </c>
      <c r="O20" s="32"/>
      <c r="P20" s="32">
        <f t="shared" si="2"/>
        <v>3800</v>
      </c>
      <c r="Q20" s="32"/>
      <c r="R20" s="32">
        <v>1943</v>
      </c>
      <c r="S20" s="32">
        <v>-1200</v>
      </c>
      <c r="T20" s="32">
        <f t="shared" si="3"/>
        <v>743</v>
      </c>
      <c r="U20" s="33"/>
    </row>
    <row r="21" spans="1:21" ht="21.75" customHeight="1" outlineLevel="1">
      <c r="A21" s="29" t="s">
        <v>39</v>
      </c>
      <c r="B21" s="30" t="s">
        <v>40</v>
      </c>
      <c r="C21" s="31">
        <f>C22+C23</f>
        <v>19858.2</v>
      </c>
      <c r="D21" s="31">
        <f t="shared" si="4"/>
        <v>2500</v>
      </c>
      <c r="E21" s="31">
        <f t="shared" si="0"/>
        <v>22358.2</v>
      </c>
      <c r="F21" s="32">
        <f>F22+F23</f>
        <v>4030</v>
      </c>
      <c r="G21" s="32">
        <f>G22+G23</f>
        <v>0</v>
      </c>
      <c r="H21" s="32">
        <f t="shared" si="5"/>
        <v>4030</v>
      </c>
      <c r="I21" s="32"/>
      <c r="J21" s="32">
        <f>J22+J23</f>
        <v>7767.2</v>
      </c>
      <c r="K21" s="32">
        <f>K22+K23</f>
        <v>0</v>
      </c>
      <c r="L21" s="32">
        <f t="shared" si="1"/>
        <v>7767.2</v>
      </c>
      <c r="M21" s="32"/>
      <c r="N21" s="32">
        <f>N22+N23</f>
        <v>4030</v>
      </c>
      <c r="O21" s="32">
        <f>O22+O23</f>
        <v>0</v>
      </c>
      <c r="P21" s="32">
        <f t="shared" si="2"/>
        <v>4030</v>
      </c>
      <c r="Q21" s="32"/>
      <c r="R21" s="32">
        <f>R22+R23</f>
        <v>4031</v>
      </c>
      <c r="S21" s="32">
        <f>S22+S23</f>
        <v>2500</v>
      </c>
      <c r="T21" s="32">
        <f t="shared" si="3"/>
        <v>6531</v>
      </c>
      <c r="U21" s="33"/>
    </row>
    <row r="22" spans="1:21" ht="84" customHeight="1" outlineLevel="1">
      <c r="A22" s="29" t="s">
        <v>41</v>
      </c>
      <c r="B22" s="34" t="s">
        <v>42</v>
      </c>
      <c r="C22" s="31">
        <f>F22+J22+N22+R22</f>
        <v>3737.2</v>
      </c>
      <c r="D22" s="31">
        <f t="shared" si="4"/>
        <v>-3000</v>
      </c>
      <c r="E22" s="31">
        <f t="shared" si="0"/>
        <v>737.1999999999998</v>
      </c>
      <c r="F22" s="32"/>
      <c r="G22" s="32"/>
      <c r="H22" s="32">
        <f t="shared" si="5"/>
        <v>0</v>
      </c>
      <c r="I22" s="32"/>
      <c r="J22" s="32">
        <v>3737.2</v>
      </c>
      <c r="K22" s="32"/>
      <c r="L22" s="32">
        <f t="shared" si="1"/>
        <v>3737.2</v>
      </c>
      <c r="M22" s="32"/>
      <c r="N22" s="32"/>
      <c r="O22" s="32"/>
      <c r="P22" s="32">
        <f t="shared" si="2"/>
        <v>0</v>
      </c>
      <c r="Q22" s="32"/>
      <c r="R22" s="32"/>
      <c r="S22" s="32">
        <v>-3000</v>
      </c>
      <c r="T22" s="32">
        <f t="shared" si="3"/>
        <v>-3000</v>
      </c>
      <c r="U22" s="33"/>
    </row>
    <row r="23" spans="1:21" ht="79.5" customHeight="1" outlineLevel="1">
      <c r="A23" s="29" t="s">
        <v>43</v>
      </c>
      <c r="B23" s="34" t="s">
        <v>44</v>
      </c>
      <c r="C23" s="31">
        <f>F23+J23+N23+R23</f>
        <v>16121</v>
      </c>
      <c r="D23" s="31">
        <f t="shared" si="4"/>
        <v>5500</v>
      </c>
      <c r="E23" s="31">
        <f t="shared" si="0"/>
        <v>21621</v>
      </c>
      <c r="F23" s="32">
        <v>4030</v>
      </c>
      <c r="G23" s="32"/>
      <c r="H23" s="32">
        <f t="shared" si="5"/>
        <v>4030</v>
      </c>
      <c r="I23" s="32"/>
      <c r="J23" s="32">
        <v>4030</v>
      </c>
      <c r="K23" s="32"/>
      <c r="L23" s="32">
        <f t="shared" si="1"/>
        <v>4030</v>
      </c>
      <c r="M23" s="32"/>
      <c r="N23" s="32">
        <v>4030</v>
      </c>
      <c r="O23" s="32"/>
      <c r="P23" s="32">
        <f t="shared" si="2"/>
        <v>4030</v>
      </c>
      <c r="Q23" s="32"/>
      <c r="R23" s="32">
        <v>4031</v>
      </c>
      <c r="S23" s="32">
        <v>5500</v>
      </c>
      <c r="T23" s="32">
        <f t="shared" si="3"/>
        <v>9531</v>
      </c>
      <c r="U23" s="33"/>
    </row>
    <row r="24" spans="1:21" ht="27" customHeight="1">
      <c r="A24" s="29" t="s">
        <v>45</v>
      </c>
      <c r="B24" s="35" t="s">
        <v>46</v>
      </c>
      <c r="C24" s="31">
        <f>C25</f>
        <v>0.3</v>
      </c>
      <c r="D24" s="31">
        <f t="shared" si="4"/>
        <v>178</v>
      </c>
      <c r="E24" s="31">
        <f t="shared" si="0"/>
        <v>178.3</v>
      </c>
      <c r="F24" s="32"/>
      <c r="G24" s="32"/>
      <c r="H24" s="32"/>
      <c r="I24" s="32"/>
      <c r="J24" s="32"/>
      <c r="K24" s="32"/>
      <c r="L24" s="32"/>
      <c r="M24" s="32"/>
      <c r="N24" s="32">
        <f>N25</f>
        <v>0.3</v>
      </c>
      <c r="O24" s="32">
        <f>O25</f>
        <v>0</v>
      </c>
      <c r="P24" s="32">
        <f t="shared" si="2"/>
        <v>0.3</v>
      </c>
      <c r="Q24" s="32"/>
      <c r="R24" s="32"/>
      <c r="S24" s="32">
        <f>S25</f>
        <v>178</v>
      </c>
      <c r="T24" s="32">
        <f>T25</f>
        <v>178</v>
      </c>
      <c r="U24" s="33"/>
    </row>
    <row r="25" spans="1:21" ht="29.25" customHeight="1" outlineLevel="1">
      <c r="A25" s="29" t="s">
        <v>47</v>
      </c>
      <c r="B25" s="36" t="s">
        <v>48</v>
      </c>
      <c r="C25" s="31">
        <f>F25+J25+N25+R25</f>
        <v>0.3</v>
      </c>
      <c r="D25" s="31">
        <f t="shared" si="4"/>
        <v>178</v>
      </c>
      <c r="E25" s="31">
        <f t="shared" si="0"/>
        <v>178.3</v>
      </c>
      <c r="F25" s="32"/>
      <c r="G25" s="32"/>
      <c r="H25" s="32"/>
      <c r="I25" s="32"/>
      <c r="J25" s="32"/>
      <c r="K25" s="32"/>
      <c r="L25" s="32"/>
      <c r="M25" s="32"/>
      <c r="N25" s="32">
        <v>0.3</v>
      </c>
      <c r="O25" s="32"/>
      <c r="P25" s="32">
        <f t="shared" si="2"/>
        <v>0.3</v>
      </c>
      <c r="Q25" s="32"/>
      <c r="R25" s="32"/>
      <c r="S25" s="32">
        <v>178</v>
      </c>
      <c r="T25" s="32">
        <f>S25</f>
        <v>178</v>
      </c>
      <c r="U25" s="33"/>
    </row>
    <row r="26" spans="1:21" ht="15" customHeight="1">
      <c r="A26" s="29" t="s">
        <v>49</v>
      </c>
      <c r="B26" s="30" t="s">
        <v>50</v>
      </c>
      <c r="C26" s="31">
        <f>C27+C28</f>
        <v>8002</v>
      </c>
      <c r="D26" s="31">
        <f t="shared" si="4"/>
        <v>400</v>
      </c>
      <c r="E26" s="31">
        <f t="shared" si="0"/>
        <v>8402</v>
      </c>
      <c r="F26" s="32">
        <f>F27+F28</f>
        <v>1326</v>
      </c>
      <c r="G26" s="32">
        <f>G27+G28</f>
        <v>0</v>
      </c>
      <c r="H26" s="32">
        <f>F26+G26</f>
        <v>1326</v>
      </c>
      <c r="I26" s="32"/>
      <c r="J26" s="32">
        <f>J27+J28</f>
        <v>2142</v>
      </c>
      <c r="K26" s="32">
        <f>K27+K28</f>
        <v>0</v>
      </c>
      <c r="L26" s="32">
        <f>J26+K26</f>
        <v>2142</v>
      </c>
      <c r="M26" s="32"/>
      <c r="N26" s="32">
        <f>N27+N28</f>
        <v>2836</v>
      </c>
      <c r="O26" s="32">
        <f>O27+O28</f>
        <v>0</v>
      </c>
      <c r="P26" s="32">
        <f t="shared" si="2"/>
        <v>2836</v>
      </c>
      <c r="Q26" s="32"/>
      <c r="R26" s="32">
        <f>R27+R28</f>
        <v>1698</v>
      </c>
      <c r="S26" s="32">
        <f>S27+S28</f>
        <v>400</v>
      </c>
      <c r="T26" s="32">
        <f aca="true" t="shared" si="6" ref="T26:T57">R26+S26</f>
        <v>2098</v>
      </c>
      <c r="U26" s="33"/>
    </row>
    <row r="27" spans="1:21" ht="83.25" customHeight="1" outlineLevel="1">
      <c r="A27" s="29" t="s">
        <v>51</v>
      </c>
      <c r="B27" s="34" t="s">
        <v>52</v>
      </c>
      <c r="C27" s="31">
        <f>F27+J27+N27+R27</f>
        <v>2368</v>
      </c>
      <c r="D27" s="31">
        <f t="shared" si="4"/>
        <v>310</v>
      </c>
      <c r="E27" s="31">
        <f t="shared" si="0"/>
        <v>2678</v>
      </c>
      <c r="F27" s="32">
        <v>400</v>
      </c>
      <c r="G27" s="32"/>
      <c r="H27" s="32">
        <f>F27+G27</f>
        <v>400</v>
      </c>
      <c r="I27" s="32"/>
      <c r="J27" s="32">
        <v>450</v>
      </c>
      <c r="K27" s="32"/>
      <c r="L27" s="32">
        <f>J27+K27</f>
        <v>450</v>
      </c>
      <c r="M27" s="32"/>
      <c r="N27" s="32">
        <v>1030</v>
      </c>
      <c r="O27" s="32"/>
      <c r="P27" s="32">
        <f t="shared" si="2"/>
        <v>1030</v>
      </c>
      <c r="Q27" s="32"/>
      <c r="R27" s="32">
        <v>488</v>
      </c>
      <c r="S27" s="32">
        <v>310</v>
      </c>
      <c r="T27" s="32">
        <f t="shared" si="6"/>
        <v>798</v>
      </c>
      <c r="U27" s="33"/>
    </row>
    <row r="28" spans="1:21" ht="108.75" customHeight="1" outlineLevel="1">
      <c r="A28" s="29" t="s">
        <v>53</v>
      </c>
      <c r="B28" s="34" t="s">
        <v>385</v>
      </c>
      <c r="C28" s="31">
        <f>C29+C30+C31</f>
        <v>5634</v>
      </c>
      <c r="D28" s="31">
        <f t="shared" si="4"/>
        <v>90</v>
      </c>
      <c r="E28" s="31">
        <f t="shared" si="0"/>
        <v>5724</v>
      </c>
      <c r="F28" s="32">
        <f>F29+F31</f>
        <v>926</v>
      </c>
      <c r="G28" s="32"/>
      <c r="H28" s="31">
        <f>H29+H30+H31</f>
        <v>926</v>
      </c>
      <c r="I28" s="32"/>
      <c r="J28" s="32">
        <f>J29+J31</f>
        <v>1692</v>
      </c>
      <c r="K28" s="32"/>
      <c r="L28" s="31">
        <f>L29+L30+L31</f>
        <v>1692</v>
      </c>
      <c r="M28" s="32"/>
      <c r="N28" s="32">
        <f>N29+N31</f>
        <v>1806</v>
      </c>
      <c r="O28" s="32">
        <f>O29+O31</f>
        <v>0</v>
      </c>
      <c r="P28" s="31">
        <f>P29+P30+P31</f>
        <v>1806</v>
      </c>
      <c r="Q28" s="32"/>
      <c r="R28" s="31">
        <f>R29+R30+R31</f>
        <v>1210</v>
      </c>
      <c r="S28" s="32">
        <f>S29+S30+S31</f>
        <v>90</v>
      </c>
      <c r="T28" s="32">
        <f t="shared" si="6"/>
        <v>1300</v>
      </c>
      <c r="U28" s="33"/>
    </row>
    <row r="29" spans="1:21" ht="111.75" customHeight="1" outlineLevel="1">
      <c r="A29" s="29" t="s">
        <v>54</v>
      </c>
      <c r="B29" s="34" t="s">
        <v>385</v>
      </c>
      <c r="C29" s="31">
        <f>F29+J29+N29+R29</f>
        <v>5501</v>
      </c>
      <c r="D29" s="31">
        <f t="shared" si="4"/>
        <v>103</v>
      </c>
      <c r="E29" s="31">
        <f t="shared" si="0"/>
        <v>5604</v>
      </c>
      <c r="F29" s="32">
        <v>880</v>
      </c>
      <c r="G29" s="32"/>
      <c r="H29" s="32">
        <f>F29+G29</f>
        <v>880</v>
      </c>
      <c r="I29" s="32"/>
      <c r="J29" s="32">
        <v>1660</v>
      </c>
      <c r="K29" s="32"/>
      <c r="L29" s="32">
        <f>J29+K29</f>
        <v>1660</v>
      </c>
      <c r="M29" s="32"/>
      <c r="N29" s="32">
        <v>1783</v>
      </c>
      <c r="O29" s="32"/>
      <c r="P29" s="32">
        <f>N29+O29</f>
        <v>1783</v>
      </c>
      <c r="Q29" s="32"/>
      <c r="R29" s="32">
        <v>1178</v>
      </c>
      <c r="S29" s="32">
        <v>103</v>
      </c>
      <c r="T29" s="32">
        <f t="shared" si="6"/>
        <v>1281</v>
      </c>
      <c r="U29" s="33"/>
    </row>
    <row r="30" spans="1:21" ht="111.75" customHeight="1" outlineLevel="1">
      <c r="A30" s="29" t="s">
        <v>55</v>
      </c>
      <c r="B30" s="34" t="s">
        <v>385</v>
      </c>
      <c r="C30" s="31">
        <f>H30+L30+P30+R30</f>
        <v>133</v>
      </c>
      <c r="D30" s="31">
        <f t="shared" si="4"/>
        <v>-69</v>
      </c>
      <c r="E30" s="31">
        <f t="shared" si="0"/>
        <v>64</v>
      </c>
      <c r="F30" s="32"/>
      <c r="G30" s="32"/>
      <c r="H30" s="32">
        <v>46</v>
      </c>
      <c r="I30" s="32"/>
      <c r="J30" s="32"/>
      <c r="K30" s="32"/>
      <c r="L30" s="32">
        <v>32</v>
      </c>
      <c r="M30" s="32"/>
      <c r="N30" s="32"/>
      <c r="O30" s="32"/>
      <c r="P30" s="32">
        <v>23</v>
      </c>
      <c r="Q30" s="32"/>
      <c r="R30" s="32">
        <v>32</v>
      </c>
      <c r="S30" s="32">
        <v>-69</v>
      </c>
      <c r="T30" s="32">
        <f t="shared" si="6"/>
        <v>-37</v>
      </c>
      <c r="U30" s="33"/>
    </row>
    <row r="31" spans="1:21" ht="112.5" customHeight="1" outlineLevel="1">
      <c r="A31" s="29" t="s">
        <v>56</v>
      </c>
      <c r="B31" s="34" t="s">
        <v>385</v>
      </c>
      <c r="C31" s="31">
        <f>H31+L31+P31+R31</f>
        <v>0</v>
      </c>
      <c r="D31" s="31">
        <f t="shared" si="4"/>
        <v>56</v>
      </c>
      <c r="E31" s="31">
        <f t="shared" si="0"/>
        <v>56</v>
      </c>
      <c r="F31" s="32">
        <v>46</v>
      </c>
      <c r="G31" s="32"/>
      <c r="H31" s="32"/>
      <c r="I31" s="32"/>
      <c r="J31" s="32">
        <v>32</v>
      </c>
      <c r="K31" s="32"/>
      <c r="L31" s="32"/>
      <c r="M31" s="32"/>
      <c r="N31" s="32">
        <v>23</v>
      </c>
      <c r="O31" s="32"/>
      <c r="P31" s="32"/>
      <c r="Q31" s="32"/>
      <c r="R31" s="32"/>
      <c r="S31" s="32">
        <v>56</v>
      </c>
      <c r="T31" s="32">
        <f t="shared" si="6"/>
        <v>56</v>
      </c>
      <c r="U31" s="33"/>
    </row>
    <row r="32" spans="1:21" ht="38.25">
      <c r="A32" s="29" t="s">
        <v>57</v>
      </c>
      <c r="B32" s="34" t="s">
        <v>58</v>
      </c>
      <c r="C32" s="31">
        <f>C33+C35+C37+C34</f>
        <v>-2580.7000000000003</v>
      </c>
      <c r="D32" s="31">
        <f t="shared" si="4"/>
        <v>0</v>
      </c>
      <c r="E32" s="31">
        <f t="shared" si="0"/>
        <v>-2580.7000000000003</v>
      </c>
      <c r="F32" s="32">
        <f>F35+F37+F34</f>
        <v>77</v>
      </c>
      <c r="G32" s="32">
        <f>G35+G37+G34</f>
        <v>0</v>
      </c>
      <c r="H32" s="32">
        <f>F32+G32</f>
        <v>77</v>
      </c>
      <c r="I32" s="32"/>
      <c r="J32" s="32">
        <f>J35+J37+J34</f>
        <v>101</v>
      </c>
      <c r="K32" s="32">
        <f>K35+K37+K34</f>
        <v>0</v>
      </c>
      <c r="L32" s="32">
        <f>J32+K32</f>
        <v>101</v>
      </c>
      <c r="M32" s="32"/>
      <c r="N32" s="32">
        <f>N33+N35+N37+N34</f>
        <v>108</v>
      </c>
      <c r="O32" s="32">
        <f>O33+O35+O37+O34</f>
        <v>0</v>
      </c>
      <c r="P32" s="32">
        <f aca="true" t="shared" si="7" ref="P32:P56">N32+O32</f>
        <v>108</v>
      </c>
      <c r="Q32" s="32"/>
      <c r="R32" s="32">
        <f>R35+R37+R34</f>
        <v>110.3</v>
      </c>
      <c r="S32" s="32">
        <f>S33+S35+S37+S34</f>
        <v>0</v>
      </c>
      <c r="T32" s="32">
        <f t="shared" si="6"/>
        <v>110.3</v>
      </c>
      <c r="U32" s="33"/>
    </row>
    <row r="33" spans="1:21" ht="38.25" hidden="1" outlineLevel="1">
      <c r="A33" s="29" t="s">
        <v>59</v>
      </c>
      <c r="B33" s="34" t="s">
        <v>60</v>
      </c>
      <c r="C33" s="31">
        <f>R33</f>
        <v>-2977</v>
      </c>
      <c r="D33" s="31">
        <f t="shared" si="4"/>
        <v>0</v>
      </c>
      <c r="E33" s="31">
        <f t="shared" si="0"/>
        <v>-2977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>
        <f t="shared" si="7"/>
        <v>0</v>
      </c>
      <c r="Q33" s="32"/>
      <c r="R33" s="32">
        <v>-2977</v>
      </c>
      <c r="S33" s="32"/>
      <c r="T33" s="32">
        <f t="shared" si="6"/>
        <v>-2977</v>
      </c>
      <c r="U33" s="33"/>
    </row>
    <row r="34" spans="1:21" ht="38.25" hidden="1" outlineLevel="1">
      <c r="A34" s="29" t="s">
        <v>61</v>
      </c>
      <c r="B34" s="34" t="s">
        <v>62</v>
      </c>
      <c r="C34" s="31">
        <f>F34+J34+N34+R34</f>
        <v>147.2</v>
      </c>
      <c r="D34" s="31">
        <f t="shared" si="4"/>
        <v>0</v>
      </c>
      <c r="E34" s="31">
        <f t="shared" si="0"/>
        <v>147.2</v>
      </c>
      <c r="F34" s="32">
        <v>31</v>
      </c>
      <c r="G34" s="32"/>
      <c r="H34" s="32">
        <f aca="true" t="shared" si="8" ref="H34:H45">F34+G34</f>
        <v>31</v>
      </c>
      <c r="I34" s="32"/>
      <c r="J34" s="32">
        <v>37</v>
      </c>
      <c r="K34" s="32"/>
      <c r="L34" s="32">
        <f aca="true" t="shared" si="9" ref="L34:L56">J34+K34</f>
        <v>37</v>
      </c>
      <c r="M34" s="32"/>
      <c r="N34" s="32">
        <v>39</v>
      </c>
      <c r="O34" s="32"/>
      <c r="P34" s="32">
        <f t="shared" si="7"/>
        <v>39</v>
      </c>
      <c r="Q34" s="32"/>
      <c r="R34" s="32">
        <v>40.2</v>
      </c>
      <c r="S34" s="32"/>
      <c r="T34" s="32">
        <f t="shared" si="6"/>
        <v>40.2</v>
      </c>
      <c r="U34" s="33"/>
    </row>
    <row r="35" spans="1:21" ht="25.5" hidden="1" outlineLevel="1">
      <c r="A35" s="29" t="s">
        <v>63</v>
      </c>
      <c r="B35" s="34" t="s">
        <v>64</v>
      </c>
      <c r="C35" s="31">
        <f>C36</f>
        <v>33</v>
      </c>
      <c r="D35" s="31">
        <f t="shared" si="4"/>
        <v>0</v>
      </c>
      <c r="E35" s="31">
        <f t="shared" si="0"/>
        <v>33</v>
      </c>
      <c r="F35" s="32">
        <f>F36</f>
        <v>6</v>
      </c>
      <c r="G35" s="32">
        <f>G36</f>
        <v>0</v>
      </c>
      <c r="H35" s="32">
        <f t="shared" si="8"/>
        <v>6</v>
      </c>
      <c r="I35" s="32"/>
      <c r="J35" s="32">
        <f>J36</f>
        <v>9</v>
      </c>
      <c r="K35" s="32">
        <f>K36</f>
        <v>0</v>
      </c>
      <c r="L35" s="32">
        <f t="shared" si="9"/>
        <v>9</v>
      </c>
      <c r="M35" s="32"/>
      <c r="N35" s="32">
        <f>N36</f>
        <v>9</v>
      </c>
      <c r="O35" s="32">
        <f>O36</f>
        <v>0</v>
      </c>
      <c r="P35" s="32">
        <f t="shared" si="7"/>
        <v>9</v>
      </c>
      <c r="Q35" s="32"/>
      <c r="R35" s="32">
        <f>R36</f>
        <v>9</v>
      </c>
      <c r="S35" s="32">
        <f>S36</f>
        <v>0</v>
      </c>
      <c r="T35" s="32">
        <f t="shared" si="6"/>
        <v>9</v>
      </c>
      <c r="U35" s="33"/>
    </row>
    <row r="36" spans="1:21" ht="25.5" hidden="1" outlineLevel="1">
      <c r="A36" s="29" t="s">
        <v>65</v>
      </c>
      <c r="B36" s="34" t="s">
        <v>66</v>
      </c>
      <c r="C36" s="31">
        <f>F36+J36+N36+R36</f>
        <v>33</v>
      </c>
      <c r="D36" s="31">
        <f t="shared" si="4"/>
        <v>0</v>
      </c>
      <c r="E36" s="31">
        <f t="shared" si="0"/>
        <v>33</v>
      </c>
      <c r="F36" s="32">
        <v>6</v>
      </c>
      <c r="G36" s="32"/>
      <c r="H36" s="32">
        <f t="shared" si="8"/>
        <v>6</v>
      </c>
      <c r="I36" s="32"/>
      <c r="J36" s="32">
        <v>9</v>
      </c>
      <c r="K36" s="32"/>
      <c r="L36" s="32">
        <f t="shared" si="9"/>
        <v>9</v>
      </c>
      <c r="M36" s="32"/>
      <c r="N36" s="32">
        <v>9</v>
      </c>
      <c r="O36" s="32"/>
      <c r="P36" s="32">
        <f t="shared" si="7"/>
        <v>9</v>
      </c>
      <c r="Q36" s="32"/>
      <c r="R36" s="32">
        <v>9</v>
      </c>
      <c r="S36" s="32"/>
      <c r="T36" s="32">
        <f t="shared" si="6"/>
        <v>9</v>
      </c>
      <c r="U36" s="33"/>
    </row>
    <row r="37" spans="1:21" ht="25.5" hidden="1" outlineLevel="1">
      <c r="A37" s="29" t="s">
        <v>67</v>
      </c>
      <c r="B37" s="34" t="s">
        <v>68</v>
      </c>
      <c r="C37" s="31">
        <f>C38</f>
        <v>216.1</v>
      </c>
      <c r="D37" s="31">
        <f t="shared" si="4"/>
        <v>0</v>
      </c>
      <c r="E37" s="31">
        <f t="shared" si="0"/>
        <v>216.1</v>
      </c>
      <c r="F37" s="32">
        <f>F38</f>
        <v>40</v>
      </c>
      <c r="G37" s="32">
        <f>G38</f>
        <v>0</v>
      </c>
      <c r="H37" s="32">
        <f t="shared" si="8"/>
        <v>40</v>
      </c>
      <c r="I37" s="32"/>
      <c r="J37" s="32">
        <f>J38</f>
        <v>55</v>
      </c>
      <c r="K37" s="32">
        <f>K38</f>
        <v>0</v>
      </c>
      <c r="L37" s="32">
        <f t="shared" si="9"/>
        <v>55</v>
      </c>
      <c r="M37" s="32"/>
      <c r="N37" s="32">
        <f>N38</f>
        <v>60</v>
      </c>
      <c r="O37" s="32">
        <f>O38</f>
        <v>0</v>
      </c>
      <c r="P37" s="32">
        <f t="shared" si="7"/>
        <v>60</v>
      </c>
      <c r="Q37" s="32"/>
      <c r="R37" s="32">
        <f>R38</f>
        <v>61.1</v>
      </c>
      <c r="S37" s="32">
        <f>S38</f>
        <v>0</v>
      </c>
      <c r="T37" s="32">
        <f t="shared" si="6"/>
        <v>61.1</v>
      </c>
      <c r="U37" s="33"/>
    </row>
    <row r="38" spans="1:21" ht="12.75" hidden="1" outlineLevel="1">
      <c r="A38" s="29" t="s">
        <v>69</v>
      </c>
      <c r="B38" s="30" t="s">
        <v>70</v>
      </c>
      <c r="C38" s="31">
        <f>F38+J38+N38+R38</f>
        <v>216.1</v>
      </c>
      <c r="D38" s="31">
        <f t="shared" si="4"/>
        <v>0</v>
      </c>
      <c r="E38" s="31">
        <f t="shared" si="0"/>
        <v>216.1</v>
      </c>
      <c r="F38" s="32">
        <v>40</v>
      </c>
      <c r="G38" s="32"/>
      <c r="H38" s="32">
        <f t="shared" si="8"/>
        <v>40</v>
      </c>
      <c r="I38" s="32"/>
      <c r="J38" s="32">
        <v>55</v>
      </c>
      <c r="K38" s="32"/>
      <c r="L38" s="32">
        <f t="shared" si="9"/>
        <v>55</v>
      </c>
      <c r="M38" s="32"/>
      <c r="N38" s="32">
        <v>60</v>
      </c>
      <c r="O38" s="32"/>
      <c r="P38" s="32">
        <f t="shared" si="7"/>
        <v>60</v>
      </c>
      <c r="Q38" s="32"/>
      <c r="R38" s="32">
        <v>61.1</v>
      </c>
      <c r="S38" s="32"/>
      <c r="T38" s="32">
        <f t="shared" si="6"/>
        <v>61.1</v>
      </c>
      <c r="U38" s="33"/>
    </row>
    <row r="39" spans="1:21" ht="51.75" customHeight="1" collapsed="1">
      <c r="A39" s="29" t="s">
        <v>71</v>
      </c>
      <c r="B39" s="34" t="s">
        <v>72</v>
      </c>
      <c r="C39" s="31">
        <f>C41+C42+C46+C47</f>
        <v>152515.74</v>
      </c>
      <c r="D39" s="31">
        <f t="shared" si="4"/>
        <v>750</v>
      </c>
      <c r="E39" s="31">
        <f t="shared" si="0"/>
        <v>153265.74</v>
      </c>
      <c r="F39" s="32">
        <f>F40+F41+F42+F47</f>
        <v>25036</v>
      </c>
      <c r="G39" s="32">
        <f>G40+G41+G42+G47</f>
        <v>0</v>
      </c>
      <c r="H39" s="32">
        <f t="shared" si="8"/>
        <v>25036</v>
      </c>
      <c r="I39" s="32"/>
      <c r="J39" s="32">
        <f>J40+J41+J42+J46+J47</f>
        <v>31996.1</v>
      </c>
      <c r="K39" s="32">
        <f>K40+K41+K42+K46+K47</f>
        <v>0</v>
      </c>
      <c r="L39" s="32">
        <f t="shared" si="9"/>
        <v>31996.1</v>
      </c>
      <c r="M39" s="32"/>
      <c r="N39" s="32">
        <f>N40+N41+N42+N46+N47</f>
        <v>49315.700000000004</v>
      </c>
      <c r="O39" s="32">
        <f>O40+O41+O42+O46+O47</f>
        <v>0</v>
      </c>
      <c r="P39" s="32">
        <f t="shared" si="7"/>
        <v>49315.700000000004</v>
      </c>
      <c r="Q39" s="32"/>
      <c r="R39" s="32">
        <f>R40+R41+R42+R46+R47</f>
        <v>46167.94</v>
      </c>
      <c r="S39" s="32">
        <f>S40+S41+S42+S46+S47</f>
        <v>750</v>
      </c>
      <c r="T39" s="32">
        <f t="shared" si="6"/>
        <v>46917.94</v>
      </c>
      <c r="U39" s="33"/>
    </row>
    <row r="40" spans="1:21" ht="38.25" hidden="1" outlineLevel="1">
      <c r="A40" s="29" t="s">
        <v>73</v>
      </c>
      <c r="B40" s="34" t="s">
        <v>74</v>
      </c>
      <c r="C40" s="31"/>
      <c r="D40" s="31">
        <f t="shared" si="4"/>
        <v>0</v>
      </c>
      <c r="E40" s="31">
        <f aca="true" t="shared" si="10" ref="E40:E71">C40+D40</f>
        <v>0</v>
      </c>
      <c r="F40" s="32"/>
      <c r="G40" s="32"/>
      <c r="H40" s="32">
        <f t="shared" si="8"/>
        <v>0</v>
      </c>
      <c r="I40" s="32"/>
      <c r="J40" s="32"/>
      <c r="K40" s="32"/>
      <c r="L40" s="32">
        <f t="shared" si="9"/>
        <v>0</v>
      </c>
      <c r="M40" s="32"/>
      <c r="N40" s="32"/>
      <c r="O40" s="32"/>
      <c r="P40" s="32">
        <f t="shared" si="7"/>
        <v>0</v>
      </c>
      <c r="Q40" s="32"/>
      <c r="R40" s="32"/>
      <c r="S40" s="32"/>
      <c r="T40" s="32">
        <f t="shared" si="6"/>
        <v>0</v>
      </c>
      <c r="U40" s="33"/>
    </row>
    <row r="41" spans="1:21" ht="42.75" customHeight="1" collapsed="1">
      <c r="A41" s="29" t="s">
        <v>75</v>
      </c>
      <c r="B41" s="34" t="s">
        <v>76</v>
      </c>
      <c r="C41" s="31">
        <f>F41+J41+N41+R41</f>
        <v>18758.34</v>
      </c>
      <c r="D41" s="31">
        <f aca="true" t="shared" si="11" ref="D41:D77">G41+K41+O41+S41</f>
        <v>-2850</v>
      </c>
      <c r="E41" s="31">
        <f t="shared" si="10"/>
        <v>15908.34</v>
      </c>
      <c r="F41" s="32">
        <v>59</v>
      </c>
      <c r="G41" s="32"/>
      <c r="H41" s="32">
        <f t="shared" si="8"/>
        <v>59</v>
      </c>
      <c r="I41" s="32"/>
      <c r="J41" s="32">
        <f>59+2000</f>
        <v>2059</v>
      </c>
      <c r="K41" s="32"/>
      <c r="L41" s="32">
        <f t="shared" si="9"/>
        <v>2059</v>
      </c>
      <c r="M41" s="32"/>
      <c r="N41" s="32">
        <v>8488</v>
      </c>
      <c r="O41" s="32"/>
      <c r="P41" s="32">
        <f t="shared" si="7"/>
        <v>8488</v>
      </c>
      <c r="Q41" s="32"/>
      <c r="R41" s="32">
        <f>13264.34-5112</f>
        <v>8152.34</v>
      </c>
      <c r="S41" s="32">
        <v>-2850</v>
      </c>
      <c r="T41" s="32">
        <f t="shared" si="6"/>
        <v>5302.34</v>
      </c>
      <c r="U41" s="33"/>
    </row>
    <row r="42" spans="1:21" ht="42.75" customHeight="1">
      <c r="A42" s="29" t="s">
        <v>77</v>
      </c>
      <c r="B42" s="34" t="s">
        <v>78</v>
      </c>
      <c r="C42" s="31">
        <f>C43+C44+C45</f>
        <v>32795.1</v>
      </c>
      <c r="D42" s="31">
        <f t="shared" si="11"/>
        <v>3600</v>
      </c>
      <c r="E42" s="31">
        <f t="shared" si="10"/>
        <v>36395.1</v>
      </c>
      <c r="F42" s="32">
        <f>F43+F44+F45</f>
        <v>8300</v>
      </c>
      <c r="G42" s="32">
        <f>G43+G44+G45</f>
        <v>0</v>
      </c>
      <c r="H42" s="32">
        <f t="shared" si="8"/>
        <v>8300</v>
      </c>
      <c r="I42" s="32"/>
      <c r="J42" s="32">
        <f>J43+J44+J45</f>
        <v>3044.5</v>
      </c>
      <c r="K42" s="32">
        <f>K43+K44+K45</f>
        <v>0</v>
      </c>
      <c r="L42" s="32">
        <f t="shared" si="9"/>
        <v>3044.5</v>
      </c>
      <c r="M42" s="32"/>
      <c r="N42" s="32">
        <f>N43+N44+N45</f>
        <v>13654.300000000001</v>
      </c>
      <c r="O42" s="32">
        <f>O43+O44+O45</f>
        <v>0</v>
      </c>
      <c r="P42" s="32">
        <f t="shared" si="7"/>
        <v>13654.300000000001</v>
      </c>
      <c r="Q42" s="32"/>
      <c r="R42" s="32">
        <f>R43+R44+R45</f>
        <v>7796.3</v>
      </c>
      <c r="S42" s="32">
        <f>S43+S44+S45</f>
        <v>3600</v>
      </c>
      <c r="T42" s="32">
        <f t="shared" si="6"/>
        <v>11396.3</v>
      </c>
      <c r="U42" s="33"/>
    </row>
    <row r="43" spans="1:21" ht="90" customHeight="1">
      <c r="A43" s="29" t="s">
        <v>79</v>
      </c>
      <c r="B43" s="34" t="s">
        <v>80</v>
      </c>
      <c r="C43" s="31">
        <f>F43+J43+N43+R43</f>
        <v>11670</v>
      </c>
      <c r="D43" s="31">
        <f t="shared" si="11"/>
        <v>1920</v>
      </c>
      <c r="E43" s="31">
        <f t="shared" si="10"/>
        <v>13590</v>
      </c>
      <c r="F43" s="32">
        <v>4500</v>
      </c>
      <c r="G43" s="32"/>
      <c r="H43" s="32">
        <f t="shared" si="8"/>
        <v>4500</v>
      </c>
      <c r="I43" s="32"/>
      <c r="J43" s="32">
        <v>1300</v>
      </c>
      <c r="K43" s="32"/>
      <c r="L43" s="32">
        <f t="shared" si="9"/>
        <v>1300</v>
      </c>
      <c r="M43" s="32"/>
      <c r="N43" s="32">
        <v>3500</v>
      </c>
      <c r="O43" s="32"/>
      <c r="P43" s="32">
        <f t="shared" si="7"/>
        <v>3500</v>
      </c>
      <c r="Q43" s="32"/>
      <c r="R43" s="32">
        <v>2370</v>
      </c>
      <c r="S43" s="32">
        <v>1920</v>
      </c>
      <c r="T43" s="32">
        <f t="shared" si="6"/>
        <v>4290</v>
      </c>
      <c r="U43" s="33"/>
    </row>
    <row r="44" spans="1:21" ht="78" customHeight="1">
      <c r="A44" s="29" t="s">
        <v>81</v>
      </c>
      <c r="B44" s="34" t="s">
        <v>82</v>
      </c>
      <c r="C44" s="31">
        <f>F44+J44+N44+R44</f>
        <v>15012.6</v>
      </c>
      <c r="D44" s="31">
        <f t="shared" si="11"/>
        <v>0</v>
      </c>
      <c r="E44" s="31">
        <f t="shared" si="10"/>
        <v>15012.6</v>
      </c>
      <c r="F44" s="32">
        <v>1800</v>
      </c>
      <c r="G44" s="32"/>
      <c r="H44" s="32">
        <f t="shared" si="8"/>
        <v>1800</v>
      </c>
      <c r="I44" s="32"/>
      <c r="J44" s="32">
        <v>800</v>
      </c>
      <c r="K44" s="32"/>
      <c r="L44" s="32">
        <f t="shared" si="9"/>
        <v>800</v>
      </c>
      <c r="M44" s="32"/>
      <c r="N44" s="32">
        <v>8300.6</v>
      </c>
      <c r="O44" s="32"/>
      <c r="P44" s="32">
        <f t="shared" si="7"/>
        <v>8300.6</v>
      </c>
      <c r="Q44" s="32"/>
      <c r="R44" s="32">
        <v>4112</v>
      </c>
      <c r="S44" s="32"/>
      <c r="T44" s="32">
        <f t="shared" si="6"/>
        <v>4112</v>
      </c>
      <c r="U44" s="33"/>
    </row>
    <row r="45" spans="1:21" ht="38.25">
      <c r="A45" s="29" t="s">
        <v>83</v>
      </c>
      <c r="B45" s="34" t="s">
        <v>84</v>
      </c>
      <c r="C45" s="31">
        <f>F45+J45+N45+R45</f>
        <v>6112.5</v>
      </c>
      <c r="D45" s="31">
        <f t="shared" si="11"/>
        <v>1680</v>
      </c>
      <c r="E45" s="31">
        <f t="shared" si="10"/>
        <v>7792.5</v>
      </c>
      <c r="F45" s="32">
        <v>2000</v>
      </c>
      <c r="G45" s="32"/>
      <c r="H45" s="32">
        <f t="shared" si="8"/>
        <v>2000</v>
      </c>
      <c r="I45" s="32"/>
      <c r="J45" s="32">
        <v>944.5</v>
      </c>
      <c r="K45" s="32"/>
      <c r="L45" s="32">
        <f t="shared" si="9"/>
        <v>944.5</v>
      </c>
      <c r="M45" s="32"/>
      <c r="N45" s="32">
        <v>1853.7</v>
      </c>
      <c r="O45" s="32"/>
      <c r="P45" s="32">
        <f t="shared" si="7"/>
        <v>1853.7</v>
      </c>
      <c r="Q45" s="32"/>
      <c r="R45" s="32">
        <v>1314.3</v>
      </c>
      <c r="S45" s="32">
        <v>1680</v>
      </c>
      <c r="T45" s="32">
        <f t="shared" si="6"/>
        <v>2994.3</v>
      </c>
      <c r="U45" s="33"/>
    </row>
    <row r="46" spans="1:21" ht="57" customHeight="1">
      <c r="A46" s="29" t="s">
        <v>85</v>
      </c>
      <c r="B46" s="34" t="s">
        <v>86</v>
      </c>
      <c r="C46" s="31">
        <f>F46+J46+N46+R46</f>
        <v>954</v>
      </c>
      <c r="D46" s="31">
        <f t="shared" si="11"/>
        <v>0</v>
      </c>
      <c r="E46" s="31">
        <f t="shared" si="10"/>
        <v>954</v>
      </c>
      <c r="F46" s="32"/>
      <c r="G46" s="32"/>
      <c r="H46" s="32"/>
      <c r="I46" s="32"/>
      <c r="J46" s="32">
        <v>532</v>
      </c>
      <c r="K46" s="32"/>
      <c r="L46" s="32">
        <f t="shared" si="9"/>
        <v>532</v>
      </c>
      <c r="M46" s="32"/>
      <c r="N46" s="32">
        <v>211</v>
      </c>
      <c r="O46" s="32"/>
      <c r="P46" s="32">
        <f t="shared" si="7"/>
        <v>211</v>
      </c>
      <c r="Q46" s="32"/>
      <c r="R46" s="32">
        <v>211</v>
      </c>
      <c r="S46" s="32"/>
      <c r="T46" s="32">
        <f t="shared" si="6"/>
        <v>211</v>
      </c>
      <c r="U46" s="33"/>
    </row>
    <row r="47" spans="1:21" ht="30.75" customHeight="1">
      <c r="A47" s="29" t="s">
        <v>87</v>
      </c>
      <c r="B47" s="34" t="s">
        <v>88</v>
      </c>
      <c r="C47" s="31">
        <f>C48+C49+C50</f>
        <v>100008.3</v>
      </c>
      <c r="D47" s="31">
        <f t="shared" si="11"/>
        <v>0</v>
      </c>
      <c r="E47" s="31">
        <f t="shared" si="10"/>
        <v>100008.3</v>
      </c>
      <c r="F47" s="32">
        <f>F48+F49+F50</f>
        <v>16677</v>
      </c>
      <c r="G47" s="32">
        <f>G48+G49+G50</f>
        <v>0</v>
      </c>
      <c r="H47" s="32">
        <f aca="true" t="shared" si="12" ref="H47:H55">F47+G47</f>
        <v>16677</v>
      </c>
      <c r="I47" s="32"/>
      <c r="J47" s="32">
        <f>J48+J49+J50</f>
        <v>26360.6</v>
      </c>
      <c r="K47" s="32">
        <f>K48+K49+K50</f>
        <v>0</v>
      </c>
      <c r="L47" s="32">
        <f t="shared" si="9"/>
        <v>26360.6</v>
      </c>
      <c r="M47" s="32"/>
      <c r="N47" s="32">
        <f>N48+N49+N50</f>
        <v>26962.4</v>
      </c>
      <c r="O47" s="32">
        <f>O48+O49+O50</f>
        <v>0</v>
      </c>
      <c r="P47" s="32">
        <f t="shared" si="7"/>
        <v>26962.4</v>
      </c>
      <c r="Q47" s="32"/>
      <c r="R47" s="32">
        <f>R48+R49+R50</f>
        <v>30008.3</v>
      </c>
      <c r="S47" s="32">
        <f>S48+S49+S50</f>
        <v>0</v>
      </c>
      <c r="T47" s="32">
        <f t="shared" si="6"/>
        <v>30008.3</v>
      </c>
      <c r="U47" s="33"/>
    </row>
    <row r="48" spans="1:21" ht="38.25">
      <c r="A48" s="29" t="s">
        <v>89</v>
      </c>
      <c r="B48" s="34" t="s">
        <v>90</v>
      </c>
      <c r="C48" s="31">
        <f>F48+J48+N48+R48</f>
        <v>56720</v>
      </c>
      <c r="D48" s="31">
        <f t="shared" si="11"/>
        <v>0</v>
      </c>
      <c r="E48" s="31">
        <f t="shared" si="10"/>
        <v>56720</v>
      </c>
      <c r="F48" s="32">
        <v>10000</v>
      </c>
      <c r="G48" s="32"/>
      <c r="H48" s="32">
        <f t="shared" si="12"/>
        <v>10000</v>
      </c>
      <c r="I48" s="32"/>
      <c r="J48" s="32">
        <v>15300</v>
      </c>
      <c r="K48" s="32"/>
      <c r="L48" s="32">
        <f t="shared" si="9"/>
        <v>15300</v>
      </c>
      <c r="M48" s="32"/>
      <c r="N48" s="32">
        <v>16500</v>
      </c>
      <c r="O48" s="32"/>
      <c r="P48" s="32">
        <f t="shared" si="7"/>
        <v>16500</v>
      </c>
      <c r="Q48" s="32"/>
      <c r="R48" s="32">
        <f>11650+3270</f>
        <v>14920</v>
      </c>
      <c r="S48" s="32"/>
      <c r="T48" s="32">
        <f t="shared" si="6"/>
        <v>14920</v>
      </c>
      <c r="U48" s="33"/>
    </row>
    <row r="49" spans="1:21" ht="38.25">
      <c r="A49" s="29" t="s">
        <v>91</v>
      </c>
      <c r="B49" s="34" t="s">
        <v>92</v>
      </c>
      <c r="C49" s="31">
        <f>F49+J49+N49+R49</f>
        <v>7230</v>
      </c>
      <c r="D49" s="31">
        <f t="shared" si="11"/>
        <v>0</v>
      </c>
      <c r="E49" s="31">
        <f t="shared" si="10"/>
        <v>7230</v>
      </c>
      <c r="F49" s="32">
        <v>1800</v>
      </c>
      <c r="G49" s="32"/>
      <c r="H49" s="32">
        <f t="shared" si="12"/>
        <v>1800</v>
      </c>
      <c r="I49" s="32"/>
      <c r="J49" s="32">
        <v>1800</v>
      </c>
      <c r="K49" s="32"/>
      <c r="L49" s="32">
        <f t="shared" si="9"/>
        <v>1800</v>
      </c>
      <c r="M49" s="32"/>
      <c r="N49" s="32">
        <v>1800</v>
      </c>
      <c r="O49" s="32"/>
      <c r="P49" s="32">
        <f t="shared" si="7"/>
        <v>1800</v>
      </c>
      <c r="Q49" s="32"/>
      <c r="R49" s="32">
        <v>1830</v>
      </c>
      <c r="S49" s="32"/>
      <c r="T49" s="32">
        <f t="shared" si="6"/>
        <v>1830</v>
      </c>
      <c r="U49" s="33"/>
    </row>
    <row r="50" spans="1:21" ht="51">
      <c r="A50" s="29" t="s">
        <v>93</v>
      </c>
      <c r="B50" s="34" t="s">
        <v>94</v>
      </c>
      <c r="C50" s="31">
        <f>F50+J50+N50+R50</f>
        <v>36058.3</v>
      </c>
      <c r="D50" s="31">
        <f t="shared" si="11"/>
        <v>0</v>
      </c>
      <c r="E50" s="31">
        <f t="shared" si="10"/>
        <v>36058.3</v>
      </c>
      <c r="F50" s="32">
        <v>4877</v>
      </c>
      <c r="G50" s="32"/>
      <c r="H50" s="32">
        <f t="shared" si="12"/>
        <v>4877</v>
      </c>
      <c r="I50" s="32"/>
      <c r="J50" s="32">
        <v>9260.6</v>
      </c>
      <c r="K50" s="32"/>
      <c r="L50" s="32">
        <f t="shared" si="9"/>
        <v>9260.6</v>
      </c>
      <c r="M50" s="32"/>
      <c r="N50" s="32">
        <v>8662.4</v>
      </c>
      <c r="O50" s="32"/>
      <c r="P50" s="32">
        <f t="shared" si="7"/>
        <v>8662.4</v>
      </c>
      <c r="Q50" s="32"/>
      <c r="R50" s="32">
        <v>13258.3</v>
      </c>
      <c r="S50" s="32"/>
      <c r="T50" s="32">
        <f t="shared" si="6"/>
        <v>13258.3</v>
      </c>
      <c r="U50" s="33"/>
    </row>
    <row r="51" spans="1:21" ht="33.75" customHeight="1">
      <c r="A51" s="29" t="s">
        <v>95</v>
      </c>
      <c r="B51" s="34" t="s">
        <v>96</v>
      </c>
      <c r="C51" s="31">
        <f>C52</f>
        <v>2571</v>
      </c>
      <c r="D51" s="31">
        <f t="shared" si="11"/>
        <v>0</v>
      </c>
      <c r="E51" s="31">
        <f t="shared" si="10"/>
        <v>2571</v>
      </c>
      <c r="F51" s="32">
        <f>F52</f>
        <v>1116</v>
      </c>
      <c r="G51" s="32">
        <f>G52</f>
        <v>0</v>
      </c>
      <c r="H51" s="32">
        <f t="shared" si="12"/>
        <v>1116</v>
      </c>
      <c r="I51" s="32"/>
      <c r="J51" s="32">
        <f>J52</f>
        <v>394</v>
      </c>
      <c r="K51" s="32">
        <f>K52</f>
        <v>0</v>
      </c>
      <c r="L51" s="32">
        <f t="shared" si="9"/>
        <v>394</v>
      </c>
      <c r="M51" s="32"/>
      <c r="N51" s="32">
        <v>380</v>
      </c>
      <c r="O51" s="32">
        <f>O52</f>
        <v>0</v>
      </c>
      <c r="P51" s="32">
        <f t="shared" si="7"/>
        <v>380</v>
      </c>
      <c r="Q51" s="32"/>
      <c r="R51" s="32">
        <v>681</v>
      </c>
      <c r="S51" s="32">
        <f>S52</f>
        <v>0</v>
      </c>
      <c r="T51" s="32">
        <f t="shared" si="6"/>
        <v>681</v>
      </c>
      <c r="U51" s="33"/>
    </row>
    <row r="52" spans="1:21" ht="24" customHeight="1" hidden="1" outlineLevel="1">
      <c r="A52" s="29" t="s">
        <v>97</v>
      </c>
      <c r="B52" s="30" t="s">
        <v>98</v>
      </c>
      <c r="C52" s="31">
        <f>F52+J52+N52+R52</f>
        <v>2571</v>
      </c>
      <c r="D52" s="31">
        <f t="shared" si="11"/>
        <v>0</v>
      </c>
      <c r="E52" s="31">
        <f t="shared" si="10"/>
        <v>2571</v>
      </c>
      <c r="F52" s="32">
        <v>1116</v>
      </c>
      <c r="G52" s="32"/>
      <c r="H52" s="32">
        <f t="shared" si="12"/>
        <v>1116</v>
      </c>
      <c r="I52" s="32"/>
      <c r="J52" s="32">
        <v>394</v>
      </c>
      <c r="K52" s="32"/>
      <c r="L52" s="32">
        <f t="shared" si="9"/>
        <v>394</v>
      </c>
      <c r="M52" s="32"/>
      <c r="N52" s="32">
        <v>480</v>
      </c>
      <c r="O52" s="32"/>
      <c r="P52" s="32">
        <f t="shared" si="7"/>
        <v>480</v>
      </c>
      <c r="Q52" s="32"/>
      <c r="R52" s="32">
        <v>581</v>
      </c>
      <c r="S52" s="32"/>
      <c r="T52" s="32">
        <f t="shared" si="6"/>
        <v>581</v>
      </c>
      <c r="U52" s="33"/>
    </row>
    <row r="53" spans="1:21" ht="26.25" customHeight="1" collapsed="1">
      <c r="A53" s="29" t="s">
        <v>99</v>
      </c>
      <c r="B53" s="34" t="s">
        <v>100</v>
      </c>
      <c r="C53" s="31">
        <f>C54+C55+C56+C57+C58</f>
        <v>5655.8</v>
      </c>
      <c r="D53" s="31">
        <f t="shared" si="11"/>
        <v>687</v>
      </c>
      <c r="E53" s="31">
        <f t="shared" si="10"/>
        <v>6342.8</v>
      </c>
      <c r="F53" s="32">
        <f>F54+F55</f>
        <v>1215</v>
      </c>
      <c r="G53" s="32">
        <f>G54+G55</f>
        <v>0</v>
      </c>
      <c r="H53" s="32">
        <f t="shared" si="12"/>
        <v>1215</v>
      </c>
      <c r="I53" s="32"/>
      <c r="J53" s="32">
        <f>J54+J55+J56</f>
        <v>1389.6</v>
      </c>
      <c r="K53" s="32">
        <f>K54+K55+K56</f>
        <v>0</v>
      </c>
      <c r="L53" s="32">
        <f t="shared" si="9"/>
        <v>1389.6</v>
      </c>
      <c r="M53" s="32"/>
      <c r="N53" s="32">
        <f>N54+N55+N56</f>
        <v>3035</v>
      </c>
      <c r="O53" s="32">
        <f>O54+O55+O56</f>
        <v>0</v>
      </c>
      <c r="P53" s="32">
        <f t="shared" si="7"/>
        <v>3035</v>
      </c>
      <c r="Q53" s="32"/>
      <c r="R53" s="32">
        <f>R54+R55+R56</f>
        <v>16.2</v>
      </c>
      <c r="S53" s="31">
        <f>S54+S55+S56+S57+S58</f>
        <v>687</v>
      </c>
      <c r="T53" s="32">
        <f t="shared" si="6"/>
        <v>703.2</v>
      </c>
      <c r="U53" s="33"/>
    </row>
    <row r="54" spans="1:21" ht="75.75" customHeight="1" outlineLevel="1">
      <c r="A54" s="29" t="s">
        <v>101</v>
      </c>
      <c r="B54" s="34" t="s">
        <v>102</v>
      </c>
      <c r="C54" s="31">
        <f>F54+J54+N54+R54</f>
        <v>574.6</v>
      </c>
      <c r="D54" s="31">
        <f t="shared" si="11"/>
        <v>0</v>
      </c>
      <c r="E54" s="31">
        <f t="shared" si="10"/>
        <v>574.6</v>
      </c>
      <c r="F54" s="32">
        <v>1205</v>
      </c>
      <c r="G54" s="32"/>
      <c r="H54" s="32">
        <f t="shared" si="12"/>
        <v>1205</v>
      </c>
      <c r="I54" s="32"/>
      <c r="J54" s="32">
        <v>-630.4</v>
      </c>
      <c r="K54" s="32"/>
      <c r="L54" s="32">
        <f t="shared" si="9"/>
        <v>-630.4</v>
      </c>
      <c r="M54" s="32"/>
      <c r="N54" s="32"/>
      <c r="O54" s="32"/>
      <c r="P54" s="32">
        <f t="shared" si="7"/>
        <v>0</v>
      </c>
      <c r="Q54" s="32"/>
      <c r="R54" s="32"/>
      <c r="S54" s="32"/>
      <c r="T54" s="32">
        <f t="shared" si="6"/>
        <v>0</v>
      </c>
      <c r="U54" s="33"/>
    </row>
    <row r="55" spans="1:21" ht="67.5" customHeight="1" outlineLevel="1">
      <c r="A55" s="29" t="s">
        <v>103</v>
      </c>
      <c r="B55" s="34" t="s">
        <v>104</v>
      </c>
      <c r="C55" s="31">
        <f>F55+J55+N55+R55</f>
        <v>81.2</v>
      </c>
      <c r="D55" s="31">
        <f t="shared" si="11"/>
        <v>135</v>
      </c>
      <c r="E55" s="31">
        <f t="shared" si="10"/>
        <v>216.2</v>
      </c>
      <c r="F55" s="32">
        <v>10</v>
      </c>
      <c r="G55" s="32"/>
      <c r="H55" s="32">
        <f t="shared" si="12"/>
        <v>10</v>
      </c>
      <c r="I55" s="32"/>
      <c r="J55" s="32">
        <v>40</v>
      </c>
      <c r="K55" s="32"/>
      <c r="L55" s="32">
        <f t="shared" si="9"/>
        <v>40</v>
      </c>
      <c r="M55" s="32"/>
      <c r="N55" s="32">
        <v>15</v>
      </c>
      <c r="O55" s="32"/>
      <c r="P55" s="32">
        <f t="shared" si="7"/>
        <v>15</v>
      </c>
      <c r="Q55" s="32"/>
      <c r="R55" s="32">
        <v>16.2</v>
      </c>
      <c r="S55" s="32">
        <v>135</v>
      </c>
      <c r="T55" s="32">
        <f t="shared" si="6"/>
        <v>151.2</v>
      </c>
      <c r="U55" s="33"/>
    </row>
    <row r="56" spans="1:21" ht="67.5" customHeight="1" outlineLevel="1">
      <c r="A56" s="29" t="s">
        <v>105</v>
      </c>
      <c r="B56" s="34" t="s">
        <v>106</v>
      </c>
      <c r="C56" s="31">
        <f>F56+J56+N56+R56</f>
        <v>5000</v>
      </c>
      <c r="D56" s="31">
        <f t="shared" si="11"/>
        <v>0</v>
      </c>
      <c r="E56" s="31">
        <f t="shared" si="10"/>
        <v>5000</v>
      </c>
      <c r="F56" s="32"/>
      <c r="G56" s="32"/>
      <c r="H56" s="32"/>
      <c r="I56" s="32"/>
      <c r="J56" s="32">
        <v>1980</v>
      </c>
      <c r="K56" s="32"/>
      <c r="L56" s="32">
        <f t="shared" si="9"/>
        <v>1980</v>
      </c>
      <c r="M56" s="32"/>
      <c r="N56" s="32">
        <v>3020</v>
      </c>
      <c r="O56" s="32"/>
      <c r="P56" s="32">
        <f t="shared" si="7"/>
        <v>3020</v>
      </c>
      <c r="Q56" s="32"/>
      <c r="R56" s="32"/>
      <c r="S56" s="32"/>
      <c r="T56" s="32">
        <f t="shared" si="6"/>
        <v>0</v>
      </c>
      <c r="U56" s="33"/>
    </row>
    <row r="57" spans="1:21" ht="63.75" outlineLevel="1">
      <c r="A57" s="29" t="s">
        <v>107</v>
      </c>
      <c r="B57" s="34" t="s">
        <v>108</v>
      </c>
      <c r="C57" s="31">
        <f>F57+J57+N57+R57</f>
        <v>0</v>
      </c>
      <c r="D57" s="31">
        <f t="shared" si="11"/>
        <v>40</v>
      </c>
      <c r="E57" s="31">
        <f t="shared" si="10"/>
        <v>40</v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>
        <v>40</v>
      </c>
      <c r="T57" s="32">
        <f t="shared" si="6"/>
        <v>40</v>
      </c>
      <c r="U57" s="33"/>
    </row>
    <row r="58" spans="1:21" ht="70.5" customHeight="1" outlineLevel="1">
      <c r="A58" s="29" t="s">
        <v>109</v>
      </c>
      <c r="B58" s="34" t="s">
        <v>110</v>
      </c>
      <c r="C58" s="31"/>
      <c r="D58" s="31">
        <f t="shared" si="11"/>
        <v>512</v>
      </c>
      <c r="E58" s="31">
        <f t="shared" si="10"/>
        <v>512</v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>
        <v>512</v>
      </c>
      <c r="T58" s="32">
        <f aca="true" t="shared" si="13" ref="T58:T82">R58+S58</f>
        <v>512</v>
      </c>
      <c r="U58" s="33"/>
    </row>
    <row r="59" spans="1:21" ht="30.75" customHeight="1">
      <c r="A59" s="29" t="s">
        <v>111</v>
      </c>
      <c r="B59" s="34" t="s">
        <v>112</v>
      </c>
      <c r="C59" s="31">
        <f>C60+C61+C62+C63</f>
        <v>84983.3</v>
      </c>
      <c r="D59" s="31">
        <f t="shared" si="11"/>
        <v>-4450</v>
      </c>
      <c r="E59" s="31">
        <f t="shared" si="10"/>
        <v>80533.3</v>
      </c>
      <c r="F59" s="32">
        <f>F63</f>
        <v>2639</v>
      </c>
      <c r="G59" s="32">
        <f>G63</f>
        <v>0</v>
      </c>
      <c r="H59" s="32">
        <f>F59+G59</f>
        <v>2639</v>
      </c>
      <c r="I59" s="32"/>
      <c r="J59" s="32">
        <f>J60+J61+J62+J63</f>
        <v>16948.3</v>
      </c>
      <c r="K59" s="32">
        <f>K60+K61+K62+K63</f>
        <v>0</v>
      </c>
      <c r="L59" s="32">
        <f aca="true" t="shared" si="14" ref="L59:L70">J59+K59</f>
        <v>16948.3</v>
      </c>
      <c r="M59" s="32"/>
      <c r="N59" s="32">
        <f>N60+N61+N62+N63</f>
        <v>29270</v>
      </c>
      <c r="O59" s="32">
        <f>O60+O61+O62+O63</f>
        <v>0</v>
      </c>
      <c r="P59" s="32">
        <f aca="true" t="shared" si="15" ref="P59:P78">N59+O59</f>
        <v>29270</v>
      </c>
      <c r="Q59" s="32"/>
      <c r="R59" s="32">
        <f>R60+R61+R62+R63</f>
        <v>36126</v>
      </c>
      <c r="S59" s="32">
        <f>S60+S61+S62+S63</f>
        <v>-4450</v>
      </c>
      <c r="T59" s="32">
        <f t="shared" si="13"/>
        <v>31676</v>
      </c>
      <c r="U59" s="33"/>
    </row>
    <row r="60" spans="1:21" ht="32.25" customHeight="1" outlineLevel="1">
      <c r="A60" s="29" t="s">
        <v>113</v>
      </c>
      <c r="B60" s="34" t="s">
        <v>114</v>
      </c>
      <c r="C60" s="31">
        <f>F60+J60+N60+R60</f>
        <v>845</v>
      </c>
      <c r="D60" s="31">
        <f t="shared" si="11"/>
        <v>359</v>
      </c>
      <c r="E60" s="31">
        <f t="shared" si="10"/>
        <v>1204</v>
      </c>
      <c r="F60" s="32"/>
      <c r="G60" s="32"/>
      <c r="H60" s="32"/>
      <c r="I60" s="32"/>
      <c r="J60" s="32">
        <v>415</v>
      </c>
      <c r="K60" s="32"/>
      <c r="L60" s="32">
        <f t="shared" si="14"/>
        <v>415</v>
      </c>
      <c r="M60" s="32"/>
      <c r="N60" s="32">
        <v>430</v>
      </c>
      <c r="O60" s="32"/>
      <c r="P60" s="32">
        <f t="shared" si="15"/>
        <v>430</v>
      </c>
      <c r="Q60" s="32"/>
      <c r="R60" s="32"/>
      <c r="S60" s="32">
        <v>359</v>
      </c>
      <c r="T60" s="32">
        <f t="shared" si="13"/>
        <v>359</v>
      </c>
      <c r="U60" s="33"/>
    </row>
    <row r="61" spans="1:21" ht="59.25" customHeight="1" outlineLevel="1">
      <c r="A61" s="29" t="s">
        <v>115</v>
      </c>
      <c r="B61" s="34" t="s">
        <v>116</v>
      </c>
      <c r="C61" s="31">
        <f>F61+J61+N61+R61</f>
        <v>89.2</v>
      </c>
      <c r="D61" s="31">
        <f t="shared" si="11"/>
        <v>0</v>
      </c>
      <c r="E61" s="31">
        <f t="shared" si="10"/>
        <v>89.2</v>
      </c>
      <c r="F61" s="32"/>
      <c r="G61" s="32"/>
      <c r="H61" s="32"/>
      <c r="I61" s="32"/>
      <c r="J61" s="32">
        <v>89.2</v>
      </c>
      <c r="K61" s="32"/>
      <c r="L61" s="32">
        <f t="shared" si="14"/>
        <v>89.2</v>
      </c>
      <c r="M61" s="32"/>
      <c r="N61" s="32"/>
      <c r="O61" s="32"/>
      <c r="P61" s="32">
        <f t="shared" si="15"/>
        <v>0</v>
      </c>
      <c r="Q61" s="32"/>
      <c r="R61" s="32"/>
      <c r="S61" s="32"/>
      <c r="T61" s="32">
        <f t="shared" si="13"/>
        <v>0</v>
      </c>
      <c r="U61" s="33"/>
    </row>
    <row r="62" spans="1:21" ht="74.25" customHeight="1" outlineLevel="1">
      <c r="A62" s="29" t="s">
        <v>117</v>
      </c>
      <c r="B62" s="34" t="s">
        <v>118</v>
      </c>
      <c r="C62" s="31">
        <f>F62+J62+N62+R62</f>
        <v>23.1</v>
      </c>
      <c r="D62" s="31">
        <f t="shared" si="11"/>
        <v>0</v>
      </c>
      <c r="E62" s="31">
        <f t="shared" si="10"/>
        <v>23.1</v>
      </c>
      <c r="F62" s="32"/>
      <c r="G62" s="32"/>
      <c r="H62" s="32"/>
      <c r="I62" s="32"/>
      <c r="J62" s="32">
        <v>23.1</v>
      </c>
      <c r="K62" s="32"/>
      <c r="L62" s="32">
        <f t="shared" si="14"/>
        <v>23.1</v>
      </c>
      <c r="M62" s="32"/>
      <c r="N62" s="32"/>
      <c r="O62" s="32"/>
      <c r="P62" s="32">
        <f t="shared" si="15"/>
        <v>0</v>
      </c>
      <c r="Q62" s="32"/>
      <c r="R62" s="32"/>
      <c r="S62" s="32"/>
      <c r="T62" s="32">
        <f t="shared" si="13"/>
        <v>0</v>
      </c>
      <c r="U62" s="33"/>
    </row>
    <row r="63" spans="1:21" ht="59.25" customHeight="1" outlineLevel="1">
      <c r="A63" s="29" t="s">
        <v>119</v>
      </c>
      <c r="B63" s="34" t="s">
        <v>120</v>
      </c>
      <c r="C63" s="31">
        <f>F63+J63+N63+R63</f>
        <v>84026</v>
      </c>
      <c r="D63" s="31">
        <f t="shared" si="11"/>
        <v>-4809</v>
      </c>
      <c r="E63" s="31">
        <f t="shared" si="10"/>
        <v>79217</v>
      </c>
      <c r="F63" s="32">
        <v>2639</v>
      </c>
      <c r="G63" s="32"/>
      <c r="H63" s="32">
        <f>F63+G63</f>
        <v>2639</v>
      </c>
      <c r="I63" s="32"/>
      <c r="J63" s="32">
        <v>16421</v>
      </c>
      <c r="K63" s="32"/>
      <c r="L63" s="32">
        <f t="shared" si="14"/>
        <v>16421</v>
      </c>
      <c r="M63" s="32"/>
      <c r="N63" s="32">
        <v>28840</v>
      </c>
      <c r="O63" s="32"/>
      <c r="P63" s="32">
        <f t="shared" si="15"/>
        <v>28840</v>
      </c>
      <c r="Q63" s="32"/>
      <c r="R63" s="32">
        <v>36126</v>
      </c>
      <c r="S63" s="32">
        <v>-4809</v>
      </c>
      <c r="T63" s="32">
        <f t="shared" si="13"/>
        <v>31317</v>
      </c>
      <c r="U63" s="33"/>
    </row>
    <row r="64" spans="1:21" ht="15" customHeight="1">
      <c r="A64" s="29" t="s">
        <v>121</v>
      </c>
      <c r="B64" s="34" t="s">
        <v>122</v>
      </c>
      <c r="C64" s="31">
        <f>C65+C66</f>
        <v>43.51</v>
      </c>
      <c r="D64" s="31">
        <f t="shared" si="11"/>
        <v>0</v>
      </c>
      <c r="E64" s="31">
        <f t="shared" si="10"/>
        <v>43.51</v>
      </c>
      <c r="F64" s="32">
        <f>F65</f>
        <v>27</v>
      </c>
      <c r="G64" s="32">
        <f>G65</f>
        <v>0</v>
      </c>
      <c r="H64" s="32">
        <f>F64+G64</f>
        <v>27</v>
      </c>
      <c r="I64" s="32"/>
      <c r="J64" s="32">
        <f>J65+J66</f>
        <v>5.4</v>
      </c>
      <c r="K64" s="32">
        <f>K65+K66</f>
        <v>0</v>
      </c>
      <c r="L64" s="32">
        <f t="shared" si="14"/>
        <v>5.4</v>
      </c>
      <c r="M64" s="32"/>
      <c r="N64" s="32">
        <f>N65+N66</f>
        <v>5.11</v>
      </c>
      <c r="O64" s="32">
        <f>O65+O66</f>
        <v>0</v>
      </c>
      <c r="P64" s="32">
        <f t="shared" si="15"/>
        <v>5.11</v>
      </c>
      <c r="Q64" s="32"/>
      <c r="R64" s="32">
        <f>R65+R66</f>
        <v>6</v>
      </c>
      <c r="S64" s="32">
        <f>S65+S66</f>
        <v>0</v>
      </c>
      <c r="T64" s="32">
        <f t="shared" si="13"/>
        <v>6</v>
      </c>
      <c r="U64" s="33"/>
    </row>
    <row r="65" spans="1:21" ht="38.25" hidden="1" outlineLevel="1">
      <c r="A65" s="29" t="s">
        <v>123</v>
      </c>
      <c r="B65" s="34" t="s">
        <v>124</v>
      </c>
      <c r="C65" s="31">
        <f>F65+J65+N65+R65</f>
        <v>21.509999999999998</v>
      </c>
      <c r="D65" s="31">
        <f t="shared" si="11"/>
        <v>0</v>
      </c>
      <c r="E65" s="31">
        <f t="shared" si="10"/>
        <v>21.509999999999998</v>
      </c>
      <c r="F65" s="32">
        <v>27</v>
      </c>
      <c r="G65" s="32"/>
      <c r="H65" s="32">
        <f>F65+G65</f>
        <v>27</v>
      </c>
      <c r="I65" s="32"/>
      <c r="J65" s="32">
        <v>-5.6</v>
      </c>
      <c r="K65" s="32"/>
      <c r="L65" s="32">
        <f t="shared" si="14"/>
        <v>-5.6</v>
      </c>
      <c r="M65" s="32"/>
      <c r="N65" s="32">
        <v>0.11</v>
      </c>
      <c r="O65" s="32"/>
      <c r="P65" s="32">
        <f t="shared" si="15"/>
        <v>0.11</v>
      </c>
      <c r="Q65" s="32"/>
      <c r="R65" s="32"/>
      <c r="S65" s="32"/>
      <c r="T65" s="32">
        <f t="shared" si="13"/>
        <v>0</v>
      </c>
      <c r="U65" s="33"/>
    </row>
    <row r="66" spans="1:21" ht="38.25" hidden="1" outlineLevel="1">
      <c r="A66" s="29" t="s">
        <v>125</v>
      </c>
      <c r="B66" s="34" t="s">
        <v>126</v>
      </c>
      <c r="C66" s="31">
        <f>F66+J66+N66+R66</f>
        <v>22</v>
      </c>
      <c r="D66" s="31">
        <f t="shared" si="11"/>
        <v>0</v>
      </c>
      <c r="E66" s="31">
        <f t="shared" si="10"/>
        <v>22</v>
      </c>
      <c r="F66" s="32"/>
      <c r="G66" s="32"/>
      <c r="H66" s="32"/>
      <c r="I66" s="32"/>
      <c r="J66" s="32">
        <v>11</v>
      </c>
      <c r="K66" s="32"/>
      <c r="L66" s="32">
        <f t="shared" si="14"/>
        <v>11</v>
      </c>
      <c r="M66" s="32"/>
      <c r="N66" s="32">
        <v>5</v>
      </c>
      <c r="O66" s="32"/>
      <c r="P66" s="32">
        <f t="shared" si="15"/>
        <v>5</v>
      </c>
      <c r="Q66" s="32"/>
      <c r="R66" s="32">
        <v>6</v>
      </c>
      <c r="S66" s="32"/>
      <c r="T66" s="32">
        <f t="shared" si="13"/>
        <v>6</v>
      </c>
      <c r="U66" s="33"/>
    </row>
    <row r="67" spans="1:21" ht="12.75" collapsed="1">
      <c r="A67" s="29" t="s">
        <v>127</v>
      </c>
      <c r="B67" s="30" t="s">
        <v>128</v>
      </c>
      <c r="C67" s="31">
        <f>C68+C69+C70+C71+C72+C73+C74+C75+C76+C77+C78</f>
        <v>8095</v>
      </c>
      <c r="D67" s="31">
        <f t="shared" si="11"/>
        <v>1900</v>
      </c>
      <c r="E67" s="31">
        <f t="shared" si="10"/>
        <v>9995</v>
      </c>
      <c r="F67" s="32">
        <f>F68+F69+F70+F72+F73+F75+F76+F77+F78</f>
        <v>1426</v>
      </c>
      <c r="G67" s="32">
        <f>G68+G69+G70+G72+G73+G75+G76+G77+G78</f>
        <v>0</v>
      </c>
      <c r="H67" s="32">
        <f>F67+G67</f>
        <v>1426</v>
      </c>
      <c r="I67" s="32"/>
      <c r="J67" s="32">
        <f>J68+J69+J70+J72+J73+J74+J75+J76+J77+J78</f>
        <v>2190</v>
      </c>
      <c r="K67" s="32">
        <f>K68+K69+K70+K72+K73+K74+K75+K76+K77+K78</f>
        <v>0</v>
      </c>
      <c r="L67" s="32">
        <f t="shared" si="14"/>
        <v>2190</v>
      </c>
      <c r="M67" s="32"/>
      <c r="N67" s="32">
        <f>N68+N69+N70+N71+N72+N73+N74+N75+N76+N77+N78</f>
        <v>2890</v>
      </c>
      <c r="O67" s="32">
        <f>O68+O69+O70+O71+O72+O73+O74+O75+O76+O77+O78</f>
        <v>0</v>
      </c>
      <c r="P67" s="32">
        <f t="shared" si="15"/>
        <v>2890</v>
      </c>
      <c r="Q67" s="32"/>
      <c r="R67" s="32">
        <f>R68+R69+R70+R71+R72+R73+R74+R75+R76+R77+R78</f>
        <v>1589</v>
      </c>
      <c r="S67" s="32">
        <f>S68+S69+S70+S71+S72+S73+S74+S75+S76+S77+S78</f>
        <v>1900</v>
      </c>
      <c r="T67" s="32">
        <f t="shared" si="13"/>
        <v>3489</v>
      </c>
      <c r="U67" s="33"/>
    </row>
    <row r="68" spans="1:21" ht="86.25" customHeight="1" outlineLevel="1">
      <c r="A68" s="29" t="s">
        <v>129</v>
      </c>
      <c r="B68" s="34" t="s">
        <v>381</v>
      </c>
      <c r="C68" s="31">
        <f aca="true" t="shared" si="16" ref="C68:C77">F68+J68+N68+R68</f>
        <v>150</v>
      </c>
      <c r="D68" s="31">
        <f t="shared" si="11"/>
        <v>0</v>
      </c>
      <c r="E68" s="31">
        <f t="shared" si="10"/>
        <v>150</v>
      </c>
      <c r="F68" s="32">
        <v>30</v>
      </c>
      <c r="G68" s="32"/>
      <c r="H68" s="32">
        <f>F68+G68</f>
        <v>30</v>
      </c>
      <c r="I68" s="32"/>
      <c r="J68" s="32">
        <v>33</v>
      </c>
      <c r="K68" s="32"/>
      <c r="L68" s="32">
        <f t="shared" si="14"/>
        <v>33</v>
      </c>
      <c r="M68" s="32"/>
      <c r="N68" s="32">
        <v>54</v>
      </c>
      <c r="O68" s="32"/>
      <c r="P68" s="32">
        <f t="shared" si="15"/>
        <v>54</v>
      </c>
      <c r="Q68" s="32"/>
      <c r="R68" s="32">
        <v>33</v>
      </c>
      <c r="S68" s="32"/>
      <c r="T68" s="32">
        <f t="shared" si="13"/>
        <v>33</v>
      </c>
      <c r="U68" s="33"/>
    </row>
    <row r="69" spans="1:21" ht="71.25" customHeight="1" outlineLevel="1">
      <c r="A69" s="29" t="s">
        <v>130</v>
      </c>
      <c r="B69" s="34" t="s">
        <v>131</v>
      </c>
      <c r="C69" s="31">
        <f t="shared" si="16"/>
        <v>20</v>
      </c>
      <c r="D69" s="31">
        <f t="shared" si="11"/>
        <v>0</v>
      </c>
      <c r="E69" s="31">
        <f t="shared" si="10"/>
        <v>20</v>
      </c>
      <c r="F69" s="32">
        <v>5</v>
      </c>
      <c r="G69" s="32"/>
      <c r="H69" s="32">
        <f>F69+G69</f>
        <v>5</v>
      </c>
      <c r="I69" s="32"/>
      <c r="J69" s="32">
        <v>5</v>
      </c>
      <c r="K69" s="32"/>
      <c r="L69" s="32">
        <f t="shared" si="14"/>
        <v>5</v>
      </c>
      <c r="M69" s="32"/>
      <c r="N69" s="32">
        <v>5</v>
      </c>
      <c r="O69" s="32"/>
      <c r="P69" s="32">
        <f t="shared" si="15"/>
        <v>5</v>
      </c>
      <c r="Q69" s="32"/>
      <c r="R69" s="32">
        <v>5</v>
      </c>
      <c r="S69" s="32"/>
      <c r="T69" s="32">
        <f t="shared" si="13"/>
        <v>5</v>
      </c>
      <c r="U69" s="33"/>
    </row>
    <row r="70" spans="1:21" ht="72" customHeight="1" outlineLevel="1">
      <c r="A70" s="29" t="s">
        <v>132</v>
      </c>
      <c r="B70" s="34" t="s">
        <v>133</v>
      </c>
      <c r="C70" s="31">
        <f t="shared" si="16"/>
        <v>340</v>
      </c>
      <c r="D70" s="31">
        <f t="shared" si="11"/>
        <v>0</v>
      </c>
      <c r="E70" s="31">
        <f t="shared" si="10"/>
        <v>340</v>
      </c>
      <c r="F70" s="32">
        <v>30</v>
      </c>
      <c r="G70" s="32"/>
      <c r="H70" s="32">
        <f>F70+G70</f>
        <v>30</v>
      </c>
      <c r="I70" s="32"/>
      <c r="J70" s="32">
        <v>35</v>
      </c>
      <c r="K70" s="32"/>
      <c r="L70" s="32">
        <f t="shared" si="14"/>
        <v>35</v>
      </c>
      <c r="M70" s="32"/>
      <c r="N70" s="32">
        <v>148</v>
      </c>
      <c r="O70" s="32"/>
      <c r="P70" s="32">
        <f t="shared" si="15"/>
        <v>148</v>
      </c>
      <c r="Q70" s="32"/>
      <c r="R70" s="32">
        <v>127</v>
      </c>
      <c r="S70" s="32"/>
      <c r="T70" s="32">
        <f t="shared" si="13"/>
        <v>127</v>
      </c>
      <c r="U70" s="33"/>
    </row>
    <row r="71" spans="1:21" ht="69" customHeight="1" outlineLevel="1">
      <c r="A71" s="29" t="s">
        <v>134</v>
      </c>
      <c r="B71" s="34" t="s">
        <v>135</v>
      </c>
      <c r="C71" s="31">
        <f t="shared" si="16"/>
        <v>220</v>
      </c>
      <c r="D71" s="31">
        <f t="shared" si="11"/>
        <v>0</v>
      </c>
      <c r="E71" s="31">
        <f t="shared" si="10"/>
        <v>220</v>
      </c>
      <c r="F71" s="32"/>
      <c r="G71" s="32"/>
      <c r="H71" s="32"/>
      <c r="I71" s="32"/>
      <c r="J71" s="32"/>
      <c r="K71" s="32"/>
      <c r="L71" s="32"/>
      <c r="M71" s="32"/>
      <c r="N71" s="32">
        <v>210</v>
      </c>
      <c r="O71" s="32"/>
      <c r="P71" s="32">
        <f t="shared" si="15"/>
        <v>210</v>
      </c>
      <c r="Q71" s="32"/>
      <c r="R71" s="32">
        <v>10</v>
      </c>
      <c r="S71" s="32"/>
      <c r="T71" s="32">
        <f t="shared" si="13"/>
        <v>10</v>
      </c>
      <c r="U71" s="33"/>
    </row>
    <row r="72" spans="1:21" ht="42" customHeight="1" outlineLevel="1" collapsed="1">
      <c r="A72" s="29" t="s">
        <v>136</v>
      </c>
      <c r="B72" s="34" t="s">
        <v>137</v>
      </c>
      <c r="C72" s="31">
        <f t="shared" si="16"/>
        <v>30</v>
      </c>
      <c r="D72" s="31">
        <f t="shared" si="11"/>
        <v>385</v>
      </c>
      <c r="E72" s="31">
        <f aca="true" t="shared" si="17" ref="E72:E96">C72+D72</f>
        <v>415</v>
      </c>
      <c r="F72" s="32">
        <v>6</v>
      </c>
      <c r="G72" s="32"/>
      <c r="H72" s="32">
        <f>F72+G72</f>
        <v>6</v>
      </c>
      <c r="I72" s="32"/>
      <c r="J72" s="32">
        <v>8</v>
      </c>
      <c r="K72" s="32"/>
      <c r="L72" s="32">
        <f aca="true" t="shared" si="18" ref="L72:L78">J72+K72</f>
        <v>8</v>
      </c>
      <c r="M72" s="32"/>
      <c r="N72" s="32">
        <v>8</v>
      </c>
      <c r="O72" s="32"/>
      <c r="P72" s="32">
        <f t="shared" si="15"/>
        <v>8</v>
      </c>
      <c r="Q72" s="32"/>
      <c r="R72" s="32">
        <v>8</v>
      </c>
      <c r="S72" s="32">
        <v>385</v>
      </c>
      <c r="T72" s="32">
        <f t="shared" si="13"/>
        <v>393</v>
      </c>
      <c r="U72" s="33"/>
    </row>
    <row r="73" spans="1:21" ht="44.25" customHeight="1" outlineLevel="1">
      <c r="A73" s="29" t="s">
        <v>138</v>
      </c>
      <c r="B73" s="34" t="s">
        <v>139</v>
      </c>
      <c r="C73" s="31">
        <f t="shared" si="16"/>
        <v>20</v>
      </c>
      <c r="D73" s="31">
        <f t="shared" si="11"/>
        <v>0</v>
      </c>
      <c r="E73" s="31">
        <f t="shared" si="17"/>
        <v>20</v>
      </c>
      <c r="F73" s="32">
        <v>5</v>
      </c>
      <c r="G73" s="32"/>
      <c r="H73" s="32">
        <f>F73+G73</f>
        <v>5</v>
      </c>
      <c r="I73" s="32"/>
      <c r="J73" s="32">
        <v>5</v>
      </c>
      <c r="K73" s="32"/>
      <c r="L73" s="32">
        <f t="shared" si="18"/>
        <v>5</v>
      </c>
      <c r="M73" s="32"/>
      <c r="N73" s="32">
        <v>5</v>
      </c>
      <c r="O73" s="32"/>
      <c r="P73" s="32">
        <f t="shared" si="15"/>
        <v>5</v>
      </c>
      <c r="Q73" s="32"/>
      <c r="R73" s="32">
        <v>5</v>
      </c>
      <c r="S73" s="32"/>
      <c r="T73" s="32">
        <f t="shared" si="13"/>
        <v>5</v>
      </c>
      <c r="U73" s="33"/>
    </row>
    <row r="74" spans="1:21" ht="30" customHeight="1" outlineLevel="1">
      <c r="A74" s="29" t="s">
        <v>140</v>
      </c>
      <c r="B74" s="34" t="s">
        <v>141</v>
      </c>
      <c r="C74" s="31">
        <f t="shared" si="16"/>
        <v>30</v>
      </c>
      <c r="D74" s="31">
        <f t="shared" si="11"/>
        <v>0</v>
      </c>
      <c r="E74" s="31">
        <f t="shared" si="17"/>
        <v>30</v>
      </c>
      <c r="F74" s="32"/>
      <c r="G74" s="32"/>
      <c r="H74" s="32"/>
      <c r="I74" s="32"/>
      <c r="J74" s="32">
        <v>12</v>
      </c>
      <c r="K74" s="32"/>
      <c r="L74" s="32">
        <f t="shared" si="18"/>
        <v>12</v>
      </c>
      <c r="M74" s="32"/>
      <c r="N74" s="32">
        <v>9</v>
      </c>
      <c r="O74" s="32"/>
      <c r="P74" s="32">
        <f t="shared" si="15"/>
        <v>9</v>
      </c>
      <c r="Q74" s="32"/>
      <c r="R74" s="32">
        <v>9</v>
      </c>
      <c r="S74" s="32"/>
      <c r="T74" s="32">
        <f t="shared" si="13"/>
        <v>9</v>
      </c>
      <c r="U74" s="33"/>
    </row>
    <row r="75" spans="1:21" ht="31.5" customHeight="1" outlineLevel="1">
      <c r="A75" s="29" t="s">
        <v>142</v>
      </c>
      <c r="B75" s="34" t="s">
        <v>143</v>
      </c>
      <c r="C75" s="31">
        <f t="shared" si="16"/>
        <v>94</v>
      </c>
      <c r="D75" s="31">
        <f t="shared" si="11"/>
        <v>0</v>
      </c>
      <c r="E75" s="31">
        <f t="shared" si="17"/>
        <v>94</v>
      </c>
      <c r="F75" s="32">
        <v>7</v>
      </c>
      <c r="G75" s="32"/>
      <c r="H75" s="32">
        <f>F75+G75</f>
        <v>7</v>
      </c>
      <c r="I75" s="32"/>
      <c r="J75" s="32">
        <v>32</v>
      </c>
      <c r="K75" s="32"/>
      <c r="L75" s="32">
        <f t="shared" si="18"/>
        <v>32</v>
      </c>
      <c r="M75" s="32"/>
      <c r="N75" s="32">
        <v>27</v>
      </c>
      <c r="O75" s="32"/>
      <c r="P75" s="32">
        <f t="shared" si="15"/>
        <v>27</v>
      </c>
      <c r="Q75" s="32"/>
      <c r="R75" s="32">
        <v>28</v>
      </c>
      <c r="S75" s="32"/>
      <c r="T75" s="32">
        <f t="shared" si="13"/>
        <v>28</v>
      </c>
      <c r="U75" s="33"/>
    </row>
    <row r="76" spans="1:21" ht="72.75" customHeight="1" outlineLevel="1">
      <c r="A76" s="29" t="s">
        <v>144</v>
      </c>
      <c r="B76" s="34" t="s">
        <v>145</v>
      </c>
      <c r="C76" s="31">
        <f t="shared" si="16"/>
        <v>75</v>
      </c>
      <c r="D76" s="31">
        <f t="shared" si="11"/>
        <v>0</v>
      </c>
      <c r="E76" s="31">
        <f t="shared" si="17"/>
        <v>75</v>
      </c>
      <c r="F76" s="32">
        <v>18</v>
      </c>
      <c r="G76" s="32"/>
      <c r="H76" s="32">
        <f>F76+G76</f>
        <v>18</v>
      </c>
      <c r="I76" s="32"/>
      <c r="J76" s="32">
        <v>19</v>
      </c>
      <c r="K76" s="32"/>
      <c r="L76" s="32">
        <f t="shared" si="18"/>
        <v>19</v>
      </c>
      <c r="M76" s="32"/>
      <c r="N76" s="32">
        <v>19</v>
      </c>
      <c r="O76" s="32"/>
      <c r="P76" s="32">
        <f t="shared" si="15"/>
        <v>19</v>
      </c>
      <c r="Q76" s="32"/>
      <c r="R76" s="32">
        <v>19</v>
      </c>
      <c r="S76" s="32"/>
      <c r="T76" s="32">
        <f t="shared" si="13"/>
        <v>19</v>
      </c>
      <c r="U76" s="33"/>
    </row>
    <row r="77" spans="1:21" ht="45" customHeight="1" outlineLevel="1">
      <c r="A77" s="29" t="s">
        <v>146</v>
      </c>
      <c r="B77" s="34" t="s">
        <v>147</v>
      </c>
      <c r="C77" s="31">
        <f t="shared" si="16"/>
        <v>4622</v>
      </c>
      <c r="D77" s="31">
        <f t="shared" si="11"/>
        <v>1100</v>
      </c>
      <c r="E77" s="31">
        <f t="shared" si="17"/>
        <v>5722</v>
      </c>
      <c r="F77" s="32">
        <v>1200</v>
      </c>
      <c r="G77" s="32"/>
      <c r="H77" s="32">
        <f>F77+G77</f>
        <v>1200</v>
      </c>
      <c r="I77" s="32"/>
      <c r="J77" s="32">
        <v>1100</v>
      </c>
      <c r="K77" s="32"/>
      <c r="L77" s="32">
        <f t="shared" si="18"/>
        <v>1100</v>
      </c>
      <c r="M77" s="32"/>
      <c r="N77" s="32">
        <v>1500</v>
      </c>
      <c r="O77" s="32"/>
      <c r="P77" s="32">
        <f t="shared" si="15"/>
        <v>1500</v>
      </c>
      <c r="Q77" s="32"/>
      <c r="R77" s="32">
        <v>822</v>
      </c>
      <c r="S77" s="32">
        <v>1100</v>
      </c>
      <c r="T77" s="32">
        <f t="shared" si="13"/>
        <v>1922</v>
      </c>
      <c r="U77" s="33"/>
    </row>
    <row r="78" spans="1:21" ht="44.25" customHeight="1" outlineLevel="1">
      <c r="A78" s="29" t="s">
        <v>148</v>
      </c>
      <c r="B78" s="34" t="s">
        <v>149</v>
      </c>
      <c r="C78" s="31">
        <f>SUM(C79:C88)</f>
        <v>2494</v>
      </c>
      <c r="D78" s="31">
        <f>SUM(D79:D88)</f>
        <v>415</v>
      </c>
      <c r="E78" s="31">
        <f t="shared" si="17"/>
        <v>2909</v>
      </c>
      <c r="F78" s="32">
        <f>F81+F82+F86</f>
        <v>125</v>
      </c>
      <c r="G78" s="32"/>
      <c r="H78" s="32">
        <f>F78+G78</f>
        <v>125</v>
      </c>
      <c r="I78" s="32"/>
      <c r="J78" s="32">
        <f>J81+J82+J84+J85+J86+J87+J88</f>
        <v>941</v>
      </c>
      <c r="K78" s="32">
        <f>K81+K82+K84+K85+K86+K87+K88</f>
        <v>0</v>
      </c>
      <c r="L78" s="32">
        <f t="shared" si="18"/>
        <v>941</v>
      </c>
      <c r="M78" s="32"/>
      <c r="N78" s="31">
        <f>SUM(N81:N88)</f>
        <v>905</v>
      </c>
      <c r="O78" s="31">
        <f>SUM(O81:O88)</f>
        <v>0</v>
      </c>
      <c r="P78" s="32">
        <f t="shared" si="15"/>
        <v>905</v>
      </c>
      <c r="Q78" s="32"/>
      <c r="R78" s="31">
        <f>SUM(R81:R88)</f>
        <v>523</v>
      </c>
      <c r="S78" s="31">
        <f>SUM(S79:S88)</f>
        <v>415</v>
      </c>
      <c r="T78" s="32">
        <f t="shared" si="13"/>
        <v>938</v>
      </c>
      <c r="U78" s="33"/>
    </row>
    <row r="79" spans="1:21" ht="60.75" customHeight="1" outlineLevel="1">
      <c r="A79" s="29" t="s">
        <v>150</v>
      </c>
      <c r="B79" s="34" t="s">
        <v>151</v>
      </c>
      <c r="C79" s="31"/>
      <c r="D79" s="31">
        <f aca="true" t="shared" si="19" ref="D79:D103">G79+K79+O79+S79</f>
        <v>67</v>
      </c>
      <c r="E79" s="31">
        <f t="shared" si="17"/>
        <v>67</v>
      </c>
      <c r="F79" s="32"/>
      <c r="G79" s="32"/>
      <c r="H79" s="32"/>
      <c r="I79" s="32"/>
      <c r="J79" s="32"/>
      <c r="K79" s="32"/>
      <c r="L79" s="32"/>
      <c r="M79" s="32"/>
      <c r="N79" s="31"/>
      <c r="O79" s="31"/>
      <c r="P79" s="32"/>
      <c r="Q79" s="32"/>
      <c r="R79" s="31"/>
      <c r="S79" s="31">
        <v>67</v>
      </c>
      <c r="T79" s="32">
        <f t="shared" si="13"/>
        <v>67</v>
      </c>
      <c r="U79" s="33"/>
    </row>
    <row r="80" spans="1:21" ht="78.75" customHeight="1" outlineLevel="1">
      <c r="A80" s="29" t="s">
        <v>152</v>
      </c>
      <c r="B80" s="34" t="s">
        <v>153</v>
      </c>
      <c r="C80" s="31"/>
      <c r="D80" s="31">
        <f t="shared" si="19"/>
        <v>112</v>
      </c>
      <c r="E80" s="31">
        <f t="shared" si="17"/>
        <v>112</v>
      </c>
      <c r="F80" s="32"/>
      <c r="G80" s="32"/>
      <c r="H80" s="32"/>
      <c r="I80" s="32"/>
      <c r="J80" s="32"/>
      <c r="K80" s="32"/>
      <c r="L80" s="32"/>
      <c r="M80" s="32"/>
      <c r="N80" s="31"/>
      <c r="O80" s="31"/>
      <c r="P80" s="32"/>
      <c r="Q80" s="32"/>
      <c r="R80" s="31"/>
      <c r="S80" s="31">
        <v>112</v>
      </c>
      <c r="T80" s="32">
        <f t="shared" si="13"/>
        <v>112</v>
      </c>
      <c r="U80" s="33"/>
    </row>
    <row r="81" spans="1:21" ht="57" customHeight="1" outlineLevel="1">
      <c r="A81" s="29" t="s">
        <v>154</v>
      </c>
      <c r="B81" s="34" t="s">
        <v>155</v>
      </c>
      <c r="C81" s="31">
        <f aca="true" t="shared" si="20" ref="C81:C89">F81+J81+N81+R81</f>
        <v>918</v>
      </c>
      <c r="D81" s="31">
        <f t="shared" si="19"/>
        <v>0</v>
      </c>
      <c r="E81" s="31">
        <f t="shared" si="17"/>
        <v>918</v>
      </c>
      <c r="F81" s="32">
        <v>50</v>
      </c>
      <c r="G81" s="32"/>
      <c r="H81" s="32">
        <f>F81+G81</f>
        <v>50</v>
      </c>
      <c r="I81" s="32"/>
      <c r="J81" s="32">
        <v>190</v>
      </c>
      <c r="K81" s="32"/>
      <c r="L81" s="32">
        <f>J81+K81</f>
        <v>190</v>
      </c>
      <c r="M81" s="32"/>
      <c r="N81" s="32">
        <v>359</v>
      </c>
      <c r="O81" s="32"/>
      <c r="P81" s="32">
        <f aca="true" t="shared" si="21" ref="P81:P89">N81+O81</f>
        <v>359</v>
      </c>
      <c r="Q81" s="32"/>
      <c r="R81" s="32">
        <v>319</v>
      </c>
      <c r="S81" s="32"/>
      <c r="T81" s="32">
        <f t="shared" si="13"/>
        <v>319</v>
      </c>
      <c r="U81" s="33"/>
    </row>
    <row r="82" spans="1:21" ht="63.75" outlineLevel="1">
      <c r="A82" s="29" t="s">
        <v>156</v>
      </c>
      <c r="B82" s="34" t="s">
        <v>157</v>
      </c>
      <c r="C82" s="31">
        <f t="shared" si="20"/>
        <v>300</v>
      </c>
      <c r="D82" s="31">
        <f t="shared" si="19"/>
        <v>40</v>
      </c>
      <c r="E82" s="31">
        <f t="shared" si="17"/>
        <v>340</v>
      </c>
      <c r="F82" s="32">
        <v>70</v>
      </c>
      <c r="G82" s="32"/>
      <c r="H82" s="32">
        <f>F82+G82</f>
        <v>70</v>
      </c>
      <c r="I82" s="32"/>
      <c r="J82" s="32">
        <v>80</v>
      </c>
      <c r="K82" s="32"/>
      <c r="L82" s="32">
        <f>J82+K82</f>
        <v>80</v>
      </c>
      <c r="M82" s="32"/>
      <c r="N82" s="32">
        <v>110</v>
      </c>
      <c r="O82" s="32"/>
      <c r="P82" s="32">
        <f t="shared" si="21"/>
        <v>110</v>
      </c>
      <c r="Q82" s="32"/>
      <c r="R82" s="32">
        <v>40</v>
      </c>
      <c r="S82" s="32">
        <v>40</v>
      </c>
      <c r="T82" s="32">
        <f t="shared" si="13"/>
        <v>80</v>
      </c>
      <c r="U82" s="33"/>
    </row>
    <row r="83" spans="1:21" ht="51" outlineLevel="1">
      <c r="A83" s="29" t="s">
        <v>158</v>
      </c>
      <c r="B83" s="34" t="s">
        <v>159</v>
      </c>
      <c r="C83" s="31">
        <f t="shared" si="20"/>
        <v>112</v>
      </c>
      <c r="D83" s="31">
        <f t="shared" si="19"/>
        <v>0</v>
      </c>
      <c r="E83" s="31">
        <f t="shared" si="17"/>
        <v>112</v>
      </c>
      <c r="F83" s="32"/>
      <c r="G83" s="32"/>
      <c r="H83" s="32"/>
      <c r="I83" s="32"/>
      <c r="J83" s="32"/>
      <c r="K83" s="32"/>
      <c r="L83" s="32"/>
      <c r="M83" s="32"/>
      <c r="N83" s="32">
        <v>112</v>
      </c>
      <c r="O83" s="32"/>
      <c r="P83" s="32">
        <f t="shared" si="21"/>
        <v>112</v>
      </c>
      <c r="Q83" s="32"/>
      <c r="R83" s="32"/>
      <c r="S83" s="32"/>
      <c r="T83" s="32"/>
      <c r="U83" s="33"/>
    </row>
    <row r="84" spans="1:21" ht="43.5" customHeight="1" outlineLevel="1">
      <c r="A84" s="29" t="s">
        <v>160</v>
      </c>
      <c r="B84" s="34" t="s">
        <v>161</v>
      </c>
      <c r="C84" s="31">
        <f t="shared" si="20"/>
        <v>262</v>
      </c>
      <c r="D84" s="31">
        <f t="shared" si="19"/>
        <v>0</v>
      </c>
      <c r="E84" s="31">
        <f t="shared" si="17"/>
        <v>262</v>
      </c>
      <c r="F84" s="32"/>
      <c r="G84" s="32"/>
      <c r="H84" s="32"/>
      <c r="I84" s="32"/>
      <c r="J84" s="32">
        <v>262</v>
      </c>
      <c r="K84" s="32"/>
      <c r="L84" s="32">
        <f aca="true" t="shared" si="22" ref="L84:L89">J84+K84</f>
        <v>262</v>
      </c>
      <c r="M84" s="32"/>
      <c r="N84" s="32"/>
      <c r="O84" s="32"/>
      <c r="P84" s="32">
        <f t="shared" si="21"/>
        <v>0</v>
      </c>
      <c r="Q84" s="32"/>
      <c r="R84" s="32"/>
      <c r="S84" s="32"/>
      <c r="T84" s="32">
        <f aca="true" t="shared" si="23" ref="T84:T94">R84+S84</f>
        <v>0</v>
      </c>
      <c r="U84" s="33"/>
    </row>
    <row r="85" spans="1:21" ht="38.25" outlineLevel="1">
      <c r="A85" s="29" t="s">
        <v>162</v>
      </c>
      <c r="B85" s="34" t="s">
        <v>161</v>
      </c>
      <c r="C85" s="31">
        <f t="shared" si="20"/>
        <v>25</v>
      </c>
      <c r="D85" s="31">
        <f t="shared" si="19"/>
        <v>0</v>
      </c>
      <c r="E85" s="31">
        <f t="shared" si="17"/>
        <v>25</v>
      </c>
      <c r="F85" s="32"/>
      <c r="G85" s="32"/>
      <c r="H85" s="32"/>
      <c r="I85" s="32"/>
      <c r="J85" s="32">
        <v>25</v>
      </c>
      <c r="K85" s="32"/>
      <c r="L85" s="32">
        <f t="shared" si="22"/>
        <v>25</v>
      </c>
      <c r="M85" s="32"/>
      <c r="N85" s="32"/>
      <c r="O85" s="32"/>
      <c r="P85" s="32">
        <f t="shared" si="21"/>
        <v>0</v>
      </c>
      <c r="Q85" s="32"/>
      <c r="R85" s="32"/>
      <c r="S85" s="32"/>
      <c r="T85" s="32">
        <f t="shared" si="23"/>
        <v>0</v>
      </c>
      <c r="U85" s="33"/>
    </row>
    <row r="86" spans="1:21" ht="63.75" outlineLevel="1">
      <c r="A86" s="29" t="s">
        <v>163</v>
      </c>
      <c r="B86" s="34" t="s">
        <v>164</v>
      </c>
      <c r="C86" s="31">
        <f t="shared" si="20"/>
        <v>818</v>
      </c>
      <c r="D86" s="31">
        <f t="shared" si="19"/>
        <v>100</v>
      </c>
      <c r="E86" s="31">
        <f t="shared" si="17"/>
        <v>918</v>
      </c>
      <c r="F86" s="32">
        <v>5</v>
      </c>
      <c r="G86" s="32"/>
      <c r="H86" s="32">
        <f>F86+G86</f>
        <v>5</v>
      </c>
      <c r="I86" s="32"/>
      <c r="J86" s="32">
        <v>325</v>
      </c>
      <c r="K86" s="32"/>
      <c r="L86" s="32">
        <f t="shared" si="22"/>
        <v>325</v>
      </c>
      <c r="M86" s="32"/>
      <c r="N86" s="32">
        <v>324</v>
      </c>
      <c r="O86" s="32"/>
      <c r="P86" s="32">
        <f t="shared" si="21"/>
        <v>324</v>
      </c>
      <c r="Q86" s="32"/>
      <c r="R86" s="32">
        <v>164</v>
      </c>
      <c r="S86" s="32">
        <v>100</v>
      </c>
      <c r="T86" s="32">
        <f t="shared" si="23"/>
        <v>264</v>
      </c>
      <c r="U86" s="33"/>
    </row>
    <row r="87" spans="1:21" ht="38.25" outlineLevel="1">
      <c r="A87" s="29" t="s">
        <v>165</v>
      </c>
      <c r="B87" s="34" t="s">
        <v>161</v>
      </c>
      <c r="C87" s="31">
        <f t="shared" si="20"/>
        <v>25</v>
      </c>
      <c r="D87" s="31">
        <f t="shared" si="19"/>
        <v>96</v>
      </c>
      <c r="E87" s="31">
        <f t="shared" si="17"/>
        <v>121</v>
      </c>
      <c r="F87" s="32"/>
      <c r="G87" s="32"/>
      <c r="H87" s="32"/>
      <c r="I87" s="32"/>
      <c r="J87" s="32">
        <v>25</v>
      </c>
      <c r="K87" s="32"/>
      <c r="L87" s="32">
        <f t="shared" si="22"/>
        <v>25</v>
      </c>
      <c r="M87" s="32"/>
      <c r="N87" s="32"/>
      <c r="O87" s="32"/>
      <c r="P87" s="32">
        <f t="shared" si="21"/>
        <v>0</v>
      </c>
      <c r="Q87" s="32"/>
      <c r="R87" s="32"/>
      <c r="S87" s="32">
        <v>96</v>
      </c>
      <c r="T87" s="32">
        <f t="shared" si="23"/>
        <v>96</v>
      </c>
      <c r="U87" s="33"/>
    </row>
    <row r="88" spans="1:21" ht="45.75" customHeight="1" outlineLevel="1">
      <c r="A88" s="29" t="s">
        <v>166</v>
      </c>
      <c r="B88" s="34" t="s">
        <v>161</v>
      </c>
      <c r="C88" s="31">
        <f t="shared" si="20"/>
        <v>34</v>
      </c>
      <c r="D88" s="31">
        <f t="shared" si="19"/>
        <v>0</v>
      </c>
      <c r="E88" s="31">
        <f t="shared" si="17"/>
        <v>34</v>
      </c>
      <c r="F88" s="32"/>
      <c r="G88" s="32"/>
      <c r="H88" s="32"/>
      <c r="I88" s="32"/>
      <c r="J88" s="32">
        <v>34</v>
      </c>
      <c r="K88" s="32"/>
      <c r="L88" s="32">
        <f t="shared" si="22"/>
        <v>34</v>
      </c>
      <c r="M88" s="32"/>
      <c r="N88" s="32"/>
      <c r="O88" s="32"/>
      <c r="P88" s="32">
        <f t="shared" si="21"/>
        <v>0</v>
      </c>
      <c r="Q88" s="32"/>
      <c r="R88" s="32"/>
      <c r="S88" s="32"/>
      <c r="T88" s="32">
        <f t="shared" si="23"/>
        <v>0</v>
      </c>
      <c r="U88" s="33"/>
    </row>
    <row r="89" spans="1:21" ht="18.75" customHeight="1">
      <c r="A89" s="29" t="s">
        <v>167</v>
      </c>
      <c r="B89" s="34" t="s">
        <v>168</v>
      </c>
      <c r="C89" s="31">
        <f t="shared" si="20"/>
        <v>497</v>
      </c>
      <c r="D89" s="31">
        <f t="shared" si="19"/>
        <v>1285</v>
      </c>
      <c r="E89" s="31">
        <f t="shared" si="17"/>
        <v>1782</v>
      </c>
      <c r="F89" s="32"/>
      <c r="G89" s="32"/>
      <c r="H89" s="32"/>
      <c r="I89" s="32"/>
      <c r="J89" s="32">
        <f>J91</f>
        <v>360</v>
      </c>
      <c r="K89" s="32">
        <f>K91</f>
        <v>0</v>
      </c>
      <c r="L89" s="32">
        <f t="shared" si="22"/>
        <v>360</v>
      </c>
      <c r="M89" s="32"/>
      <c r="N89" s="32">
        <f>N91</f>
        <v>137</v>
      </c>
      <c r="O89" s="32">
        <f>O91</f>
        <v>0</v>
      </c>
      <c r="P89" s="32">
        <f t="shared" si="21"/>
        <v>137</v>
      </c>
      <c r="Q89" s="32"/>
      <c r="R89" s="32"/>
      <c r="S89" s="32">
        <f>S90+S91</f>
        <v>1285</v>
      </c>
      <c r="T89" s="32">
        <f t="shared" si="23"/>
        <v>1285</v>
      </c>
      <c r="U89" s="33"/>
    </row>
    <row r="90" spans="1:21" ht="30" customHeight="1">
      <c r="A90" s="29" t="s">
        <v>169</v>
      </c>
      <c r="B90" s="34" t="s">
        <v>170</v>
      </c>
      <c r="C90" s="31"/>
      <c r="D90" s="31">
        <f t="shared" si="19"/>
        <v>445</v>
      </c>
      <c r="E90" s="31">
        <f t="shared" si="17"/>
        <v>445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>
        <v>445</v>
      </c>
      <c r="T90" s="32">
        <f t="shared" si="23"/>
        <v>445</v>
      </c>
      <c r="U90" s="33"/>
    </row>
    <row r="91" spans="1:21" ht="31.5" customHeight="1" outlineLevel="1">
      <c r="A91" s="29" t="s">
        <v>171</v>
      </c>
      <c r="B91" s="34" t="s">
        <v>172</v>
      </c>
      <c r="C91" s="31">
        <f>F91+J91+N91+R91</f>
        <v>497</v>
      </c>
      <c r="D91" s="31">
        <f t="shared" si="19"/>
        <v>840</v>
      </c>
      <c r="E91" s="31">
        <f t="shared" si="17"/>
        <v>1337</v>
      </c>
      <c r="F91" s="32"/>
      <c r="G91" s="32"/>
      <c r="H91" s="32"/>
      <c r="I91" s="32"/>
      <c r="J91" s="32">
        <v>360</v>
      </c>
      <c r="K91" s="32"/>
      <c r="L91" s="32">
        <f aca="true" t="shared" si="24" ref="L91:L96">J91+K91</f>
        <v>360</v>
      </c>
      <c r="M91" s="32"/>
      <c r="N91" s="32">
        <v>137</v>
      </c>
      <c r="O91" s="32"/>
      <c r="P91" s="32">
        <f aca="true" t="shared" si="25" ref="P91:P96">N91+O91</f>
        <v>137</v>
      </c>
      <c r="Q91" s="32"/>
      <c r="R91" s="32"/>
      <c r="S91" s="32">
        <v>840</v>
      </c>
      <c r="T91" s="32">
        <f t="shared" si="23"/>
        <v>840</v>
      </c>
      <c r="U91" s="33"/>
    </row>
    <row r="92" spans="1:21" ht="39" customHeight="1">
      <c r="A92" s="29" t="s">
        <v>173</v>
      </c>
      <c r="B92" s="37" t="s">
        <v>174</v>
      </c>
      <c r="C92" s="31">
        <f>F92+J92+N92+R92</f>
        <v>99.49</v>
      </c>
      <c r="D92" s="31">
        <f t="shared" si="19"/>
        <v>0</v>
      </c>
      <c r="E92" s="31">
        <f t="shared" si="17"/>
        <v>99.49</v>
      </c>
      <c r="F92" s="32"/>
      <c r="G92" s="32"/>
      <c r="H92" s="32"/>
      <c r="I92" s="32"/>
      <c r="J92" s="32">
        <f>J93</f>
        <v>98.41</v>
      </c>
      <c r="K92" s="32">
        <f>K93</f>
        <v>0</v>
      </c>
      <c r="L92" s="32">
        <f t="shared" si="24"/>
        <v>98.41</v>
      </c>
      <c r="M92" s="32"/>
      <c r="N92" s="32">
        <f>N93</f>
        <v>1.08</v>
      </c>
      <c r="O92" s="32">
        <f>O93</f>
        <v>0</v>
      </c>
      <c r="P92" s="32">
        <f t="shared" si="25"/>
        <v>1.08</v>
      </c>
      <c r="Q92" s="32"/>
      <c r="R92" s="32"/>
      <c r="S92" s="32"/>
      <c r="T92" s="32">
        <f t="shared" si="23"/>
        <v>0</v>
      </c>
      <c r="U92" s="33"/>
    </row>
    <row r="93" spans="1:21" ht="30.75" customHeight="1" hidden="1" outlineLevel="1">
      <c r="A93" s="29" t="s">
        <v>175</v>
      </c>
      <c r="B93" s="38" t="s">
        <v>176</v>
      </c>
      <c r="C93" s="31">
        <f>F93+J93+N93+R93</f>
        <v>99.49</v>
      </c>
      <c r="D93" s="31">
        <f t="shared" si="19"/>
        <v>0</v>
      </c>
      <c r="E93" s="31">
        <f t="shared" si="17"/>
        <v>99.49</v>
      </c>
      <c r="F93" s="32"/>
      <c r="G93" s="32"/>
      <c r="H93" s="32"/>
      <c r="I93" s="32"/>
      <c r="J93" s="32">
        <v>98.41</v>
      </c>
      <c r="K93" s="32"/>
      <c r="L93" s="32">
        <f t="shared" si="24"/>
        <v>98.41</v>
      </c>
      <c r="M93" s="32"/>
      <c r="N93" s="32">
        <v>1.08</v>
      </c>
      <c r="O93" s="32"/>
      <c r="P93" s="32">
        <f t="shared" si="25"/>
        <v>1.08</v>
      </c>
      <c r="Q93" s="32"/>
      <c r="R93" s="32"/>
      <c r="S93" s="32"/>
      <c r="T93" s="32">
        <f t="shared" si="23"/>
        <v>0</v>
      </c>
      <c r="U93" s="33"/>
    </row>
    <row r="94" spans="1:21" ht="33" customHeight="1" collapsed="1">
      <c r="A94" s="29" t="s">
        <v>177</v>
      </c>
      <c r="B94" s="34" t="s">
        <v>178</v>
      </c>
      <c r="C94" s="31">
        <f>C95</f>
        <v>-2604.61</v>
      </c>
      <c r="D94" s="31">
        <f t="shared" si="19"/>
        <v>0</v>
      </c>
      <c r="E94" s="31">
        <f t="shared" si="17"/>
        <v>-2604.61</v>
      </c>
      <c r="F94" s="32">
        <f>F95</f>
        <v>-2500</v>
      </c>
      <c r="G94" s="32">
        <f>G95</f>
        <v>0</v>
      </c>
      <c r="H94" s="32">
        <f>F94+G94</f>
        <v>-2500</v>
      </c>
      <c r="I94" s="32"/>
      <c r="J94" s="32">
        <f>J95</f>
        <v>-104.61</v>
      </c>
      <c r="K94" s="32">
        <f>K95</f>
        <v>0</v>
      </c>
      <c r="L94" s="32">
        <f t="shared" si="24"/>
        <v>-104.61</v>
      </c>
      <c r="M94" s="32"/>
      <c r="N94" s="32">
        <f>N95</f>
        <v>0</v>
      </c>
      <c r="O94" s="32">
        <f>O95</f>
        <v>0</v>
      </c>
      <c r="P94" s="32">
        <f t="shared" si="25"/>
        <v>0</v>
      </c>
      <c r="Q94" s="32"/>
      <c r="R94" s="32"/>
      <c r="S94" s="32"/>
      <c r="T94" s="32">
        <f t="shared" si="23"/>
        <v>0</v>
      </c>
      <c r="U94" s="33"/>
    </row>
    <row r="95" spans="1:21" ht="32.25" customHeight="1" hidden="1" outlineLevel="1">
      <c r="A95" s="29" t="s">
        <v>179</v>
      </c>
      <c r="B95" s="34" t="s">
        <v>180</v>
      </c>
      <c r="C95" s="31">
        <f>F95+J95+N95+R95</f>
        <v>-2604.61</v>
      </c>
      <c r="D95" s="31">
        <f t="shared" si="19"/>
        <v>0</v>
      </c>
      <c r="E95" s="31">
        <f t="shared" si="17"/>
        <v>-2604.61</v>
      </c>
      <c r="F95" s="32">
        <v>-2500</v>
      </c>
      <c r="G95" s="32"/>
      <c r="H95" s="32">
        <f>F95+G95</f>
        <v>-2500</v>
      </c>
      <c r="I95" s="32"/>
      <c r="J95" s="32">
        <v>-104.61</v>
      </c>
      <c r="K95" s="32"/>
      <c r="L95" s="32">
        <f t="shared" si="24"/>
        <v>-104.61</v>
      </c>
      <c r="M95" s="32"/>
      <c r="N95" s="32"/>
      <c r="O95" s="32"/>
      <c r="P95" s="32">
        <f t="shared" si="25"/>
        <v>0</v>
      </c>
      <c r="Q95" s="32"/>
      <c r="R95" s="32"/>
      <c r="S95" s="32"/>
      <c r="T95" s="32"/>
      <c r="U95" s="33"/>
    </row>
    <row r="96" spans="1:21" ht="25.5" hidden="1" outlineLevel="1">
      <c r="A96" s="29" t="s">
        <v>177</v>
      </c>
      <c r="B96" s="34" t="s">
        <v>178</v>
      </c>
      <c r="C96" s="31">
        <f>C97</f>
        <v>0</v>
      </c>
      <c r="D96" s="31">
        <f t="shared" si="19"/>
        <v>0</v>
      </c>
      <c r="E96" s="31">
        <f t="shared" si="17"/>
        <v>0</v>
      </c>
      <c r="F96" s="32">
        <f>F97</f>
        <v>0</v>
      </c>
      <c r="G96" s="32"/>
      <c r="H96" s="32">
        <f>F96+G96</f>
        <v>0</v>
      </c>
      <c r="I96" s="32"/>
      <c r="J96" s="32"/>
      <c r="K96" s="32"/>
      <c r="L96" s="32">
        <f t="shared" si="24"/>
        <v>0</v>
      </c>
      <c r="M96" s="32"/>
      <c r="N96" s="32"/>
      <c r="O96" s="32"/>
      <c r="P96" s="32">
        <f t="shared" si="25"/>
        <v>0</v>
      </c>
      <c r="Q96" s="32"/>
      <c r="R96" s="32"/>
      <c r="S96" s="32"/>
      <c r="T96" s="32">
        <f>R96+S96</f>
        <v>0</v>
      </c>
      <c r="U96" s="33"/>
    </row>
    <row r="97" spans="1:21" ht="25.5" hidden="1" outlineLevel="1">
      <c r="A97" s="29" t="s">
        <v>181</v>
      </c>
      <c r="B97" s="34" t="s">
        <v>182</v>
      </c>
      <c r="C97" s="31">
        <f>F97+J97+N97+R97</f>
        <v>0</v>
      </c>
      <c r="D97" s="31">
        <f t="shared" si="19"/>
        <v>0</v>
      </c>
      <c r="E97" s="31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3"/>
    </row>
    <row r="98" spans="1:23" s="28" customFormat="1" ht="18.75" customHeight="1" collapsed="1">
      <c r="A98" s="22" t="s">
        <v>183</v>
      </c>
      <c r="B98" s="23" t="s">
        <v>184</v>
      </c>
      <c r="C98" s="24">
        <f>C99+C107+C144</f>
        <v>1846356.8530000001</v>
      </c>
      <c r="D98" s="24">
        <f t="shared" si="19"/>
        <v>-9493.9789</v>
      </c>
      <c r="E98" s="24">
        <f aca="true" t="shared" si="26" ref="E98:E103">C98+D98</f>
        <v>1836862.8741000001</v>
      </c>
      <c r="F98" s="25">
        <f>F99+F107+F144</f>
        <v>482507.7</v>
      </c>
      <c r="G98" s="25">
        <f>G99+G107+G144</f>
        <v>0</v>
      </c>
      <c r="H98" s="25">
        <f>F98+G98</f>
        <v>482507.7</v>
      </c>
      <c r="I98" s="25"/>
      <c r="J98" s="25">
        <f>J99+J107+J144</f>
        <v>555027.0499999999</v>
      </c>
      <c r="K98" s="39">
        <f>K99+K107+K144</f>
        <v>0</v>
      </c>
      <c r="L98" s="39">
        <f>J98+K98</f>
        <v>555027.0499999999</v>
      </c>
      <c r="M98" s="39"/>
      <c r="N98" s="39">
        <f>N99+N107+N144</f>
        <v>342465.39999999997</v>
      </c>
      <c r="O98" s="39">
        <f>O99+O107+O144</f>
        <v>0</v>
      </c>
      <c r="P98" s="39">
        <f aca="true" t="shared" si="27" ref="P98:P103">N98+O98</f>
        <v>342465.39999999997</v>
      </c>
      <c r="Q98" s="39"/>
      <c r="R98" s="39">
        <f>R99+R107+R144</f>
        <v>466356.703</v>
      </c>
      <c r="S98" s="39">
        <f>S99+S107+S144</f>
        <v>-9493.9789</v>
      </c>
      <c r="T98" s="39">
        <f aca="true" t="shared" si="28" ref="T98:T103">R98+S98</f>
        <v>456862.7241</v>
      </c>
      <c r="U98" s="26"/>
      <c r="V98" s="27"/>
      <c r="W98" s="27"/>
    </row>
    <row r="99" spans="1:21" ht="25.5">
      <c r="A99" s="29" t="s">
        <v>185</v>
      </c>
      <c r="B99" s="34" t="s">
        <v>186</v>
      </c>
      <c r="C99" s="31">
        <f>C100+C101+C102+C103</f>
        <v>944942.9</v>
      </c>
      <c r="D99" s="31">
        <f t="shared" si="19"/>
        <v>0</v>
      </c>
      <c r="E99" s="31">
        <f t="shared" si="26"/>
        <v>944942.9</v>
      </c>
      <c r="F99" s="32">
        <f>F100+F102+F103</f>
        <v>287598.8</v>
      </c>
      <c r="G99" s="32">
        <f>G100+G102+G103</f>
        <v>0</v>
      </c>
      <c r="H99" s="32">
        <f>F99+G99</f>
        <v>287598.8</v>
      </c>
      <c r="I99" s="32"/>
      <c r="J99" s="32">
        <f>J100+J102+J103</f>
        <v>254586</v>
      </c>
      <c r="K99" s="40">
        <f>K100+K102+K103</f>
        <v>0</v>
      </c>
      <c r="L99" s="40">
        <f>J99+K99</f>
        <v>254586</v>
      </c>
      <c r="M99" s="40"/>
      <c r="N99" s="40">
        <f>N100+N101+N102+N103</f>
        <v>207108</v>
      </c>
      <c r="O99" s="40">
        <f>O100+O101+O102+O103</f>
        <v>0</v>
      </c>
      <c r="P99" s="40">
        <f t="shared" si="27"/>
        <v>207108</v>
      </c>
      <c r="Q99" s="40"/>
      <c r="R99" s="40">
        <f>R100+R101+R102+R103</f>
        <v>195650.1</v>
      </c>
      <c r="S99" s="40">
        <f>S100+S101+S102+S103</f>
        <v>0</v>
      </c>
      <c r="T99" s="40">
        <f t="shared" si="28"/>
        <v>195650.1</v>
      </c>
      <c r="U99" s="33"/>
    </row>
    <row r="100" spans="1:21" ht="31.5" customHeight="1" hidden="1" outlineLevel="1">
      <c r="A100" s="29" t="s">
        <v>187</v>
      </c>
      <c r="B100" s="34" t="s">
        <v>188</v>
      </c>
      <c r="C100" s="31">
        <f>F100+J100+N100+R100</f>
        <v>841508.9</v>
      </c>
      <c r="D100" s="31">
        <f t="shared" si="19"/>
        <v>0</v>
      </c>
      <c r="E100" s="31">
        <f t="shared" si="26"/>
        <v>841508.9</v>
      </c>
      <c r="F100" s="32">
        <v>277698.8</v>
      </c>
      <c r="G100" s="32"/>
      <c r="H100" s="32">
        <f>F100+G100</f>
        <v>277698.8</v>
      </c>
      <c r="I100" s="32"/>
      <c r="J100" s="32">
        <v>244039</v>
      </c>
      <c r="K100" s="32"/>
      <c r="L100" s="32">
        <f>J100+K100</f>
        <v>244039</v>
      </c>
      <c r="M100" s="32"/>
      <c r="N100" s="32">
        <v>168300</v>
      </c>
      <c r="O100" s="32"/>
      <c r="P100" s="32">
        <f t="shared" si="27"/>
        <v>168300</v>
      </c>
      <c r="Q100" s="32"/>
      <c r="R100" s="32">
        <f>156828-5356.9</f>
        <v>151471.1</v>
      </c>
      <c r="S100" s="32"/>
      <c r="T100" s="32">
        <f t="shared" si="28"/>
        <v>151471.1</v>
      </c>
      <c r="U100" s="33"/>
    </row>
    <row r="101" spans="1:21" ht="45" customHeight="1" hidden="1" outlineLevel="1">
      <c r="A101" s="29" t="s">
        <v>189</v>
      </c>
      <c r="B101" s="34" t="s">
        <v>190</v>
      </c>
      <c r="C101" s="31">
        <f>F101+J101+N101+R101</f>
        <v>44109</v>
      </c>
      <c r="D101" s="31">
        <f t="shared" si="19"/>
        <v>0</v>
      </c>
      <c r="E101" s="31">
        <f t="shared" si="26"/>
        <v>44109</v>
      </c>
      <c r="F101" s="32"/>
      <c r="G101" s="32"/>
      <c r="H101" s="32"/>
      <c r="I101" s="32"/>
      <c r="J101" s="32"/>
      <c r="K101" s="32"/>
      <c r="L101" s="32"/>
      <c r="M101" s="32"/>
      <c r="N101" s="32">
        <v>26465</v>
      </c>
      <c r="O101" s="32"/>
      <c r="P101" s="32">
        <f t="shared" si="27"/>
        <v>26465</v>
      </c>
      <c r="Q101" s="32"/>
      <c r="R101" s="32">
        <v>17644</v>
      </c>
      <c r="S101" s="32"/>
      <c r="T101" s="32">
        <f t="shared" si="28"/>
        <v>17644</v>
      </c>
      <c r="U101" s="33"/>
    </row>
    <row r="102" spans="1:21" ht="45.75" customHeight="1" hidden="1" outlineLevel="1">
      <c r="A102" s="29" t="s">
        <v>191</v>
      </c>
      <c r="B102" s="34" t="s">
        <v>192</v>
      </c>
      <c r="C102" s="31">
        <f>F102+J102+N102+R102</f>
        <v>25857</v>
      </c>
      <c r="D102" s="31">
        <f t="shared" si="19"/>
        <v>0</v>
      </c>
      <c r="E102" s="31">
        <f t="shared" si="26"/>
        <v>25857</v>
      </c>
      <c r="F102" s="32">
        <v>1620</v>
      </c>
      <c r="G102" s="32"/>
      <c r="H102" s="32">
        <f>F102+G102</f>
        <v>1620</v>
      </c>
      <c r="I102" s="32"/>
      <c r="J102" s="32">
        <v>2268</v>
      </c>
      <c r="K102" s="32"/>
      <c r="L102" s="32">
        <f>J102+K102</f>
        <v>2268</v>
      </c>
      <c r="M102" s="32"/>
      <c r="N102" s="32">
        <v>3713</v>
      </c>
      <c r="O102" s="32"/>
      <c r="P102" s="32">
        <f t="shared" si="27"/>
        <v>3713</v>
      </c>
      <c r="Q102" s="32"/>
      <c r="R102" s="32">
        <v>18256</v>
      </c>
      <c r="S102" s="32"/>
      <c r="T102" s="32">
        <f t="shared" si="28"/>
        <v>18256</v>
      </c>
      <c r="U102" s="33"/>
    </row>
    <row r="103" spans="1:21" ht="45" customHeight="1" hidden="1" outlineLevel="1">
      <c r="A103" s="29" t="s">
        <v>193</v>
      </c>
      <c r="B103" s="34" t="s">
        <v>194</v>
      </c>
      <c r="C103" s="31">
        <f>F103+J103+N103+R103</f>
        <v>33468</v>
      </c>
      <c r="D103" s="31">
        <f t="shared" si="19"/>
        <v>0</v>
      </c>
      <c r="E103" s="31">
        <f t="shared" si="26"/>
        <v>33468</v>
      </c>
      <c r="F103" s="32">
        <v>8280</v>
      </c>
      <c r="G103" s="32"/>
      <c r="H103" s="32">
        <f>F103+G103</f>
        <v>8280</v>
      </c>
      <c r="I103" s="32"/>
      <c r="J103" s="32">
        <v>8279</v>
      </c>
      <c r="K103" s="32"/>
      <c r="L103" s="32">
        <f>J103+K103</f>
        <v>8279</v>
      </c>
      <c r="M103" s="32"/>
      <c r="N103" s="32">
        <f>N105+N106</f>
        <v>8630</v>
      </c>
      <c r="O103" s="32"/>
      <c r="P103" s="32">
        <f t="shared" si="27"/>
        <v>8630</v>
      </c>
      <c r="Q103" s="32"/>
      <c r="R103" s="32">
        <f>R105+R106</f>
        <v>8279</v>
      </c>
      <c r="S103" s="32">
        <f>S105+S106</f>
        <v>0</v>
      </c>
      <c r="T103" s="32">
        <f t="shared" si="28"/>
        <v>8279</v>
      </c>
      <c r="U103" s="33"/>
    </row>
    <row r="104" spans="1:21" ht="12.75" hidden="1" outlineLevel="1">
      <c r="A104" s="29"/>
      <c r="B104" s="34" t="s">
        <v>195</v>
      </c>
      <c r="C104" s="31"/>
      <c r="D104" s="31"/>
      <c r="E104" s="31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3"/>
    </row>
    <row r="105" spans="1:21" ht="12.75" hidden="1" outlineLevel="1">
      <c r="A105" s="29"/>
      <c r="B105" s="34" t="s">
        <v>196</v>
      </c>
      <c r="C105" s="31">
        <f>F105+J105+N105+R105</f>
        <v>33118</v>
      </c>
      <c r="D105" s="31"/>
      <c r="E105" s="31">
        <f>C105+D105</f>
        <v>33118</v>
      </c>
      <c r="F105" s="32">
        <v>8280</v>
      </c>
      <c r="G105" s="32"/>
      <c r="H105" s="32">
        <f>F105+G105</f>
        <v>8280</v>
      </c>
      <c r="I105" s="32"/>
      <c r="J105" s="32">
        <v>8279</v>
      </c>
      <c r="K105" s="32"/>
      <c r="L105" s="32">
        <f>J105+K105</f>
        <v>8279</v>
      </c>
      <c r="M105" s="32"/>
      <c r="N105" s="32">
        <v>8280</v>
      </c>
      <c r="O105" s="32"/>
      <c r="P105" s="32">
        <f>N105+O105</f>
        <v>8280</v>
      </c>
      <c r="Q105" s="32"/>
      <c r="R105" s="32">
        <v>8279</v>
      </c>
      <c r="S105" s="32"/>
      <c r="T105" s="32">
        <f>R105+S105</f>
        <v>8279</v>
      </c>
      <c r="U105" s="33"/>
    </row>
    <row r="106" spans="1:21" ht="85.5" customHeight="1" hidden="1" outlineLevel="1">
      <c r="A106" s="29"/>
      <c r="B106" s="34" t="s">
        <v>197</v>
      </c>
      <c r="C106" s="31">
        <f>F106+J106+N106+R106</f>
        <v>350</v>
      </c>
      <c r="D106" s="31"/>
      <c r="E106" s="31"/>
      <c r="F106" s="32"/>
      <c r="G106" s="32"/>
      <c r="H106" s="32"/>
      <c r="I106" s="32"/>
      <c r="J106" s="32"/>
      <c r="K106" s="32"/>
      <c r="L106" s="32"/>
      <c r="M106" s="32"/>
      <c r="N106" s="32">
        <v>350</v>
      </c>
      <c r="O106" s="32"/>
      <c r="P106" s="32">
        <f>N106+O106</f>
        <v>350</v>
      </c>
      <c r="Q106" s="32"/>
      <c r="R106" s="32"/>
      <c r="S106" s="32"/>
      <c r="T106" s="32"/>
      <c r="U106" s="33"/>
    </row>
    <row r="107" spans="1:21" ht="32.25" customHeight="1" collapsed="1">
      <c r="A107" s="29" t="s">
        <v>198</v>
      </c>
      <c r="B107" s="34" t="s">
        <v>199</v>
      </c>
      <c r="C107" s="31">
        <f>H107+L107+P107+R107</f>
        <v>766461.0530000001</v>
      </c>
      <c r="D107" s="31">
        <f>D108+D109+D110+D111+D112</f>
        <v>-4960.9789</v>
      </c>
      <c r="E107" s="31">
        <f aca="true" t="shared" si="29" ref="E107:E129">C107+D107</f>
        <v>761500.0741000001</v>
      </c>
      <c r="F107" s="32">
        <f>F108+F109+F110+F111+F112</f>
        <v>189567.90000000002</v>
      </c>
      <c r="G107" s="32">
        <f>G108+G109+G110+G111+G112</f>
        <v>0</v>
      </c>
      <c r="H107" s="32">
        <f>H108+H109+H110+H111+H112</f>
        <v>189567.90000000002</v>
      </c>
      <c r="I107" s="32"/>
      <c r="J107" s="32">
        <f>J108+J109+J110+J111+J112</f>
        <v>291164.85</v>
      </c>
      <c r="K107" s="32">
        <f>K108+K109+K110+K112</f>
        <v>0</v>
      </c>
      <c r="L107" s="32">
        <f>J107+K107</f>
        <v>291164.85</v>
      </c>
      <c r="M107" s="32"/>
      <c r="N107" s="32">
        <f>N108+N109+N110+N112</f>
        <v>102769.8</v>
      </c>
      <c r="O107" s="32">
        <f>O108+O109+O110+O112</f>
        <v>0</v>
      </c>
      <c r="P107" s="32">
        <f>N107+O107</f>
        <v>102769.8</v>
      </c>
      <c r="Q107" s="32"/>
      <c r="R107" s="32">
        <f>R108+R109+R110+R112</f>
        <v>182958.50300000003</v>
      </c>
      <c r="S107" s="32">
        <f>S108+S109+S110+S112</f>
        <v>-4960.9789</v>
      </c>
      <c r="T107" s="32">
        <f>R107+S107</f>
        <v>177997.52410000004</v>
      </c>
      <c r="U107" s="33"/>
    </row>
    <row r="108" spans="1:21" ht="47.25" customHeight="1">
      <c r="A108" s="29" t="s">
        <v>200</v>
      </c>
      <c r="B108" s="34" t="s">
        <v>201</v>
      </c>
      <c r="C108" s="31">
        <f aca="true" t="shared" si="30" ref="C108:D110">F108+J108+N108+R108</f>
        <v>387153.3</v>
      </c>
      <c r="D108" s="31">
        <f t="shared" si="30"/>
        <v>0</v>
      </c>
      <c r="E108" s="31">
        <f t="shared" si="29"/>
        <v>387153.3</v>
      </c>
      <c r="F108" s="32">
        <v>89045.5</v>
      </c>
      <c r="G108" s="32"/>
      <c r="H108" s="32">
        <f aca="true" t="shared" si="31" ref="H108:H129">F108+G108</f>
        <v>89045.5</v>
      </c>
      <c r="I108" s="32"/>
      <c r="J108" s="32">
        <v>151508.5</v>
      </c>
      <c r="K108" s="32"/>
      <c r="L108" s="32">
        <f>J108+K108</f>
        <v>151508.5</v>
      </c>
      <c r="M108" s="32"/>
      <c r="N108" s="32">
        <v>57555</v>
      </c>
      <c r="O108" s="32"/>
      <c r="P108" s="32">
        <f>N108+O108</f>
        <v>57555</v>
      </c>
      <c r="Q108" s="32"/>
      <c r="R108" s="32">
        <v>89044.3</v>
      </c>
      <c r="S108" s="32"/>
      <c r="T108" s="32">
        <f>R108+S108</f>
        <v>89044.3</v>
      </c>
      <c r="U108" s="33"/>
    </row>
    <row r="109" spans="1:21" ht="63.75" hidden="1" outlineLevel="1">
      <c r="A109" s="29" t="s">
        <v>202</v>
      </c>
      <c r="B109" s="41" t="s">
        <v>203</v>
      </c>
      <c r="C109" s="31">
        <f t="shared" si="30"/>
        <v>0</v>
      </c>
      <c r="D109" s="31">
        <f t="shared" si="30"/>
        <v>0</v>
      </c>
      <c r="E109" s="31">
        <f t="shared" si="29"/>
        <v>0</v>
      </c>
      <c r="F109" s="32">
        <v>133</v>
      </c>
      <c r="G109" s="32"/>
      <c r="H109" s="32">
        <f t="shared" si="31"/>
        <v>133</v>
      </c>
      <c r="I109" s="32"/>
      <c r="J109" s="32">
        <v>133</v>
      </c>
      <c r="K109" s="32"/>
      <c r="L109" s="32">
        <f>J109+K109</f>
        <v>133</v>
      </c>
      <c r="M109" s="32"/>
      <c r="N109" s="32">
        <v>-266</v>
      </c>
      <c r="O109" s="32"/>
      <c r="P109" s="32"/>
      <c r="Q109" s="32"/>
      <c r="R109" s="32"/>
      <c r="S109" s="32"/>
      <c r="T109" s="32">
        <f>R109+S109</f>
        <v>0</v>
      </c>
      <c r="U109" s="33"/>
    </row>
    <row r="110" spans="1:21" ht="46.5" customHeight="1" collapsed="1">
      <c r="A110" s="29" t="s">
        <v>204</v>
      </c>
      <c r="B110" s="41" t="s">
        <v>205</v>
      </c>
      <c r="C110" s="31">
        <f t="shared" si="30"/>
        <v>11290.543</v>
      </c>
      <c r="D110" s="31">
        <f t="shared" si="30"/>
        <v>-1575.0889</v>
      </c>
      <c r="E110" s="31">
        <f t="shared" si="29"/>
        <v>9715.454099999999</v>
      </c>
      <c r="F110" s="32">
        <v>2232</v>
      </c>
      <c r="G110" s="32"/>
      <c r="H110" s="32">
        <f t="shared" si="31"/>
        <v>2232</v>
      </c>
      <c r="I110" s="32"/>
      <c r="J110" s="32">
        <v>3932</v>
      </c>
      <c r="K110" s="32"/>
      <c r="L110" s="32">
        <f>J110+K110</f>
        <v>3932</v>
      </c>
      <c r="M110" s="32"/>
      <c r="N110" s="32">
        <v>1382</v>
      </c>
      <c r="O110" s="32"/>
      <c r="P110" s="32">
        <f>N110+O110</f>
        <v>1382</v>
      </c>
      <c r="Q110" s="32"/>
      <c r="R110" s="32">
        <f>3081+663.543</f>
        <v>3744.543</v>
      </c>
      <c r="S110" s="32">
        <v>-1575.0889</v>
      </c>
      <c r="T110" s="32">
        <f>R110+S110</f>
        <v>2169.4541</v>
      </c>
      <c r="U110" s="33"/>
    </row>
    <row r="111" spans="1:21" ht="44.25" customHeight="1">
      <c r="A111" s="29" t="s">
        <v>206</v>
      </c>
      <c r="B111" s="34" t="s">
        <v>207</v>
      </c>
      <c r="C111" s="31">
        <v>1321</v>
      </c>
      <c r="D111" s="31">
        <f>G111+K111+O111+S111</f>
        <v>0</v>
      </c>
      <c r="E111" s="31">
        <f t="shared" si="29"/>
        <v>1321</v>
      </c>
      <c r="F111" s="32">
        <v>1321</v>
      </c>
      <c r="G111" s="32"/>
      <c r="H111" s="32">
        <f t="shared" si="31"/>
        <v>1321</v>
      </c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3"/>
    </row>
    <row r="112" spans="1:21" ht="33" customHeight="1">
      <c r="A112" s="29"/>
      <c r="B112" s="34" t="s">
        <v>208</v>
      </c>
      <c r="C112" s="31">
        <f>C113+C129+C134+C135+C136+C137+C138+C139+C140+C141</f>
        <v>365463.21</v>
      </c>
      <c r="D112" s="31">
        <f>G112+K112+O112+S112</f>
        <v>-3385.89</v>
      </c>
      <c r="E112" s="31">
        <f t="shared" si="29"/>
        <v>362077.32</v>
      </c>
      <c r="F112" s="32">
        <f>F113+F129+F134+F135+F136+F137+F138+F139+F140+F141</f>
        <v>96836.40000000001</v>
      </c>
      <c r="G112" s="32">
        <f>G113+G129+G134+G135+G136+G137+G138+G139+G140+G141+G142</f>
        <v>0</v>
      </c>
      <c r="H112" s="32">
        <f t="shared" si="31"/>
        <v>96836.40000000001</v>
      </c>
      <c r="I112" s="32"/>
      <c r="J112" s="32">
        <f>J113+J129+J134+J135+J136+J137+J138+J139+J140+J141</f>
        <v>135591.35</v>
      </c>
      <c r="K112" s="32">
        <f>K113+K129+K134+K135+K136+K137+K138+K139+K140+K141+K142</f>
        <v>0</v>
      </c>
      <c r="L112" s="32">
        <f aca="true" t="shared" si="32" ref="L112:L129">J112+K112</f>
        <v>135591.35</v>
      </c>
      <c r="M112" s="32"/>
      <c r="N112" s="32">
        <f>N113+N129+N134+N135+N136+N137+N138+N139+N140+N141+N142</f>
        <v>44098.8</v>
      </c>
      <c r="O112" s="32">
        <f>O113+O129+O134+O135+O136+O137+O138+O139+O140+O141+O142</f>
        <v>0</v>
      </c>
      <c r="P112" s="32">
        <f aca="true" t="shared" si="33" ref="P112:P129">N112+O112</f>
        <v>44098.8</v>
      </c>
      <c r="Q112" s="32"/>
      <c r="R112" s="32">
        <f>R113+R129+R134+R135+R136+R137+R138+R139+R140+R141+R142+R143</f>
        <v>90169.66</v>
      </c>
      <c r="S112" s="32">
        <f>S113+S129+S134+S135+S136+S137+S138+S139+S140+S141+S142+S143</f>
        <v>-3385.89</v>
      </c>
      <c r="T112" s="32">
        <f aca="true" t="shared" si="34" ref="T112:T129">R112+S112</f>
        <v>86783.77</v>
      </c>
      <c r="U112" s="33"/>
    </row>
    <row r="113" spans="1:21" ht="29.25" customHeight="1">
      <c r="A113" s="29"/>
      <c r="B113" s="42" t="s">
        <v>209</v>
      </c>
      <c r="C113" s="31">
        <f>C114+C115+C118+C119+C120+C121+C122+C123+C124+C125+C126+C127</f>
        <v>96923.04</v>
      </c>
      <c r="D113" s="31">
        <f>D114+D115+D118+D119+D120+D121+D122+D123+D124+D125+D126+D127</f>
        <v>-2747.49</v>
      </c>
      <c r="E113" s="31">
        <f t="shared" si="29"/>
        <v>94175.54999999999</v>
      </c>
      <c r="F113" s="31">
        <f>F114+F115+F118+F119+F120+F121+F122+F123+F124+F125+F126+F127</f>
        <v>29670.050000000003</v>
      </c>
      <c r="G113" s="31">
        <f>G114+G115+G118+G119+G120+G121+G122+G123+G124+G125+G126+G127</f>
        <v>0</v>
      </c>
      <c r="H113" s="31">
        <f t="shared" si="31"/>
        <v>29670.050000000003</v>
      </c>
      <c r="I113" s="31"/>
      <c r="J113" s="31">
        <f>J114+J115+J118+J119+J120+J121+J122+J123+J124+J125+J126+J127</f>
        <v>30804</v>
      </c>
      <c r="K113" s="31">
        <f>K114+K115+K118+K119+K120+K121+K122+K123+K124+K125+K126+K127</f>
        <v>0</v>
      </c>
      <c r="L113" s="31">
        <f t="shared" si="32"/>
        <v>30804</v>
      </c>
      <c r="M113" s="31"/>
      <c r="N113" s="31">
        <f>N114+N115+N118+N119+N120+N121+N122+N123+N124+N125+N126+N127</f>
        <v>19591</v>
      </c>
      <c r="O113" s="31">
        <f>O114+O115+O118+O119+O120+O121+O122+O123+O124+O125+O126+O127</f>
        <v>0</v>
      </c>
      <c r="P113" s="31">
        <f t="shared" si="33"/>
        <v>19591</v>
      </c>
      <c r="Q113" s="31"/>
      <c r="R113" s="31">
        <f>R114+R115+R118+R119+R120+R121+R122+R123+R124+R125+R126+R127</f>
        <v>16857.989999999998</v>
      </c>
      <c r="S113" s="31">
        <f>S114+S115+S118+S119+S120+S121+S122+S123+S124+S125+S126+S127</f>
        <v>-2747.49</v>
      </c>
      <c r="T113" s="31">
        <f t="shared" si="34"/>
        <v>14110.499999999998</v>
      </c>
      <c r="U113" s="33"/>
    </row>
    <row r="114" spans="1:21" ht="96" customHeight="1">
      <c r="A114" s="29" t="s">
        <v>210</v>
      </c>
      <c r="B114" s="34" t="s">
        <v>387</v>
      </c>
      <c r="C114" s="31">
        <f>F114+R114</f>
        <v>14.64</v>
      </c>
      <c r="D114" s="31">
        <f aca="true" t="shared" si="35" ref="D114:D129">G114+K114+O114+S114</f>
        <v>0</v>
      </c>
      <c r="E114" s="31">
        <f t="shared" si="29"/>
        <v>14.64</v>
      </c>
      <c r="F114" s="32">
        <v>8.65</v>
      </c>
      <c r="G114" s="32"/>
      <c r="H114" s="32">
        <f t="shared" si="31"/>
        <v>8.65</v>
      </c>
      <c r="I114" s="25"/>
      <c r="J114" s="25"/>
      <c r="K114" s="25"/>
      <c r="L114" s="32">
        <f t="shared" si="32"/>
        <v>0</v>
      </c>
      <c r="M114" s="25"/>
      <c r="N114" s="25"/>
      <c r="O114" s="25"/>
      <c r="P114" s="32">
        <f t="shared" si="33"/>
        <v>0</v>
      </c>
      <c r="Q114" s="25"/>
      <c r="R114" s="31">
        <v>5.99</v>
      </c>
      <c r="S114" s="32"/>
      <c r="T114" s="32">
        <f t="shared" si="34"/>
        <v>5.99</v>
      </c>
      <c r="U114" s="33"/>
    </row>
    <row r="115" spans="1:21" ht="38.25">
      <c r="A115" s="29" t="s">
        <v>211</v>
      </c>
      <c r="B115" s="34" t="s">
        <v>212</v>
      </c>
      <c r="C115" s="31">
        <f>C116+C117</f>
        <v>27538</v>
      </c>
      <c r="D115" s="31">
        <f t="shared" si="35"/>
        <v>0</v>
      </c>
      <c r="E115" s="31">
        <f t="shared" si="29"/>
        <v>27538</v>
      </c>
      <c r="F115" s="31">
        <f>F116+F117</f>
        <v>12021</v>
      </c>
      <c r="G115" s="32"/>
      <c r="H115" s="32">
        <f t="shared" si="31"/>
        <v>12021</v>
      </c>
      <c r="I115" s="25"/>
      <c r="J115" s="31">
        <f>J116+J117</f>
        <v>8060</v>
      </c>
      <c r="K115" s="32"/>
      <c r="L115" s="32">
        <f t="shared" si="32"/>
        <v>8060</v>
      </c>
      <c r="M115" s="25"/>
      <c r="N115" s="32">
        <f>N116+N117</f>
        <v>7573</v>
      </c>
      <c r="O115" s="32">
        <f>O116+O117</f>
        <v>0</v>
      </c>
      <c r="P115" s="32">
        <f t="shared" si="33"/>
        <v>7573</v>
      </c>
      <c r="Q115" s="25"/>
      <c r="R115" s="32">
        <f>R116+R117</f>
        <v>-116</v>
      </c>
      <c r="S115" s="32">
        <f>S116+S117</f>
        <v>0</v>
      </c>
      <c r="T115" s="32">
        <f t="shared" si="34"/>
        <v>-116</v>
      </c>
      <c r="U115" s="33"/>
    </row>
    <row r="116" spans="1:21" ht="33.75" customHeight="1">
      <c r="A116" s="29" t="s">
        <v>213</v>
      </c>
      <c r="B116" s="34" t="s">
        <v>214</v>
      </c>
      <c r="C116" s="31">
        <f aca="true" t="shared" si="36" ref="C116:C128">F116+J116+N116+R116</f>
        <v>27538</v>
      </c>
      <c r="D116" s="31">
        <f t="shared" si="35"/>
        <v>0</v>
      </c>
      <c r="E116" s="31">
        <f t="shared" si="29"/>
        <v>27538</v>
      </c>
      <c r="F116" s="31">
        <v>11885</v>
      </c>
      <c r="G116" s="32"/>
      <c r="H116" s="32">
        <f t="shared" si="31"/>
        <v>11885</v>
      </c>
      <c r="I116" s="25"/>
      <c r="J116" s="31">
        <f>11885-3961</f>
        <v>7924</v>
      </c>
      <c r="K116" s="32"/>
      <c r="L116" s="32">
        <f t="shared" si="32"/>
        <v>7924</v>
      </c>
      <c r="M116" s="25"/>
      <c r="N116" s="32">
        <f>11884-4039</f>
        <v>7845</v>
      </c>
      <c r="O116" s="32"/>
      <c r="P116" s="32">
        <f t="shared" si="33"/>
        <v>7845</v>
      </c>
      <c r="Q116" s="32"/>
      <c r="R116" s="32">
        <f>9884-10000</f>
        <v>-116</v>
      </c>
      <c r="S116" s="32"/>
      <c r="T116" s="32">
        <f t="shared" si="34"/>
        <v>-116</v>
      </c>
      <c r="U116" s="33"/>
    </row>
    <row r="117" spans="1:21" ht="48" customHeight="1" hidden="1" outlineLevel="1">
      <c r="A117" s="29" t="s">
        <v>215</v>
      </c>
      <c r="B117" s="41" t="s">
        <v>216</v>
      </c>
      <c r="C117" s="31">
        <f t="shared" si="36"/>
        <v>0</v>
      </c>
      <c r="D117" s="31">
        <f t="shared" si="35"/>
        <v>0</v>
      </c>
      <c r="E117" s="31">
        <f t="shared" si="29"/>
        <v>0</v>
      </c>
      <c r="F117" s="31">
        <v>136</v>
      </c>
      <c r="G117" s="32"/>
      <c r="H117" s="32">
        <f t="shared" si="31"/>
        <v>136</v>
      </c>
      <c r="I117" s="25"/>
      <c r="J117" s="31">
        <v>136</v>
      </c>
      <c r="K117" s="32"/>
      <c r="L117" s="32">
        <f t="shared" si="32"/>
        <v>136</v>
      </c>
      <c r="M117" s="25"/>
      <c r="N117" s="32">
        <v>-272</v>
      </c>
      <c r="O117" s="32"/>
      <c r="P117" s="32">
        <f t="shared" si="33"/>
        <v>-272</v>
      </c>
      <c r="Q117" s="32"/>
      <c r="R117" s="32"/>
      <c r="S117" s="32"/>
      <c r="T117" s="32">
        <f t="shared" si="34"/>
        <v>0</v>
      </c>
      <c r="U117" s="33"/>
    </row>
    <row r="118" spans="1:21" ht="60.75" customHeight="1" collapsed="1">
      <c r="A118" s="29" t="s">
        <v>217</v>
      </c>
      <c r="B118" s="41" t="s">
        <v>218</v>
      </c>
      <c r="C118" s="31">
        <f t="shared" si="36"/>
        <v>38736</v>
      </c>
      <c r="D118" s="31">
        <f t="shared" si="35"/>
        <v>-3329</v>
      </c>
      <c r="E118" s="31">
        <f t="shared" si="29"/>
        <v>35407</v>
      </c>
      <c r="F118" s="32">
        <v>9910</v>
      </c>
      <c r="G118" s="32"/>
      <c r="H118" s="32">
        <f t="shared" si="31"/>
        <v>9910</v>
      </c>
      <c r="I118" s="32"/>
      <c r="J118" s="32">
        <v>14867</v>
      </c>
      <c r="K118" s="32"/>
      <c r="L118" s="32">
        <f t="shared" si="32"/>
        <v>14867</v>
      </c>
      <c r="M118" s="32"/>
      <c r="N118" s="32">
        <v>3970</v>
      </c>
      <c r="O118" s="32"/>
      <c r="P118" s="32">
        <f t="shared" si="33"/>
        <v>3970</v>
      </c>
      <c r="Q118" s="32"/>
      <c r="R118" s="32">
        <v>9989</v>
      </c>
      <c r="S118" s="32">
        <v>-3329</v>
      </c>
      <c r="T118" s="32">
        <f t="shared" si="34"/>
        <v>6660</v>
      </c>
      <c r="U118" s="33"/>
    </row>
    <row r="119" spans="1:21" ht="86.25" customHeight="1">
      <c r="A119" s="29" t="s">
        <v>219</v>
      </c>
      <c r="B119" s="34" t="s">
        <v>220</v>
      </c>
      <c r="C119" s="31">
        <f t="shared" si="36"/>
        <v>6014</v>
      </c>
      <c r="D119" s="31">
        <f t="shared" si="35"/>
        <v>657.51</v>
      </c>
      <c r="E119" s="31">
        <f t="shared" si="29"/>
        <v>6671.51</v>
      </c>
      <c r="F119" s="32">
        <v>1503</v>
      </c>
      <c r="G119" s="32"/>
      <c r="H119" s="32">
        <f t="shared" si="31"/>
        <v>1503</v>
      </c>
      <c r="I119" s="32"/>
      <c r="J119" s="32">
        <v>1503</v>
      </c>
      <c r="K119" s="32"/>
      <c r="L119" s="32">
        <f t="shared" si="32"/>
        <v>1503</v>
      </c>
      <c r="M119" s="32"/>
      <c r="N119" s="32">
        <v>1503</v>
      </c>
      <c r="O119" s="32"/>
      <c r="P119" s="32">
        <f t="shared" si="33"/>
        <v>1503</v>
      </c>
      <c r="Q119" s="32"/>
      <c r="R119" s="32">
        <v>1505</v>
      </c>
      <c r="S119" s="32">
        <v>657.51</v>
      </c>
      <c r="T119" s="32">
        <f t="shared" si="34"/>
        <v>2162.51</v>
      </c>
      <c r="U119" s="33"/>
    </row>
    <row r="120" spans="1:21" ht="21.75" customHeight="1">
      <c r="A120" s="29" t="s">
        <v>221</v>
      </c>
      <c r="B120" s="34" t="s">
        <v>222</v>
      </c>
      <c r="C120" s="31">
        <f t="shared" si="36"/>
        <v>2574</v>
      </c>
      <c r="D120" s="31">
        <f t="shared" si="35"/>
        <v>-204</v>
      </c>
      <c r="E120" s="31">
        <f t="shared" si="29"/>
        <v>2370</v>
      </c>
      <c r="F120" s="32">
        <f>554+120</f>
        <v>674</v>
      </c>
      <c r="G120" s="32"/>
      <c r="H120" s="32">
        <f t="shared" si="31"/>
        <v>674</v>
      </c>
      <c r="I120" s="32"/>
      <c r="J120" s="32">
        <v>674</v>
      </c>
      <c r="K120" s="32"/>
      <c r="L120" s="32">
        <f t="shared" si="32"/>
        <v>674</v>
      </c>
      <c r="M120" s="32"/>
      <c r="N120" s="32">
        <v>614</v>
      </c>
      <c r="O120" s="32"/>
      <c r="P120" s="32">
        <f t="shared" si="33"/>
        <v>614</v>
      </c>
      <c r="Q120" s="32"/>
      <c r="R120" s="32">
        <v>612</v>
      </c>
      <c r="S120" s="32">
        <v>-204</v>
      </c>
      <c r="T120" s="32">
        <f t="shared" si="34"/>
        <v>408</v>
      </c>
      <c r="U120" s="33"/>
    </row>
    <row r="121" spans="1:21" ht="69" customHeight="1">
      <c r="A121" s="29" t="s">
        <v>223</v>
      </c>
      <c r="B121" s="34" t="s">
        <v>224</v>
      </c>
      <c r="C121" s="31">
        <f t="shared" si="36"/>
        <v>15048</v>
      </c>
      <c r="D121" s="31">
        <f t="shared" si="35"/>
        <v>92</v>
      </c>
      <c r="E121" s="31">
        <f t="shared" si="29"/>
        <v>15140</v>
      </c>
      <c r="F121" s="32">
        <f>2234+1702</f>
        <v>3936</v>
      </c>
      <c r="G121" s="32"/>
      <c r="H121" s="32">
        <f t="shared" si="31"/>
        <v>3936</v>
      </c>
      <c r="I121" s="32"/>
      <c r="J121" s="32">
        <f>2234+1702</f>
        <v>3936</v>
      </c>
      <c r="K121" s="32"/>
      <c r="L121" s="32">
        <f t="shared" si="32"/>
        <v>3936</v>
      </c>
      <c r="M121" s="32"/>
      <c r="N121" s="32">
        <v>3588</v>
      </c>
      <c r="O121" s="32"/>
      <c r="P121" s="32">
        <f t="shared" si="33"/>
        <v>3588</v>
      </c>
      <c r="Q121" s="32"/>
      <c r="R121" s="32">
        <v>3588</v>
      </c>
      <c r="S121" s="32">
        <f>144-52</f>
        <v>92</v>
      </c>
      <c r="T121" s="32">
        <f t="shared" si="34"/>
        <v>3680</v>
      </c>
      <c r="U121" s="33"/>
    </row>
    <row r="122" spans="1:21" ht="48" customHeight="1">
      <c r="A122" s="29" t="s">
        <v>225</v>
      </c>
      <c r="B122" s="34" t="s">
        <v>226</v>
      </c>
      <c r="C122" s="31">
        <f t="shared" si="36"/>
        <v>312</v>
      </c>
      <c r="D122" s="31">
        <f t="shared" si="35"/>
        <v>36</v>
      </c>
      <c r="E122" s="31">
        <f t="shared" si="29"/>
        <v>348</v>
      </c>
      <c r="F122" s="32">
        <v>57</v>
      </c>
      <c r="G122" s="32"/>
      <c r="H122" s="32">
        <f t="shared" si="31"/>
        <v>57</v>
      </c>
      <c r="I122" s="32"/>
      <c r="J122" s="32">
        <f>57+15</f>
        <v>72</v>
      </c>
      <c r="K122" s="32"/>
      <c r="L122" s="32">
        <f t="shared" si="32"/>
        <v>72</v>
      </c>
      <c r="M122" s="32"/>
      <c r="N122" s="32">
        <v>92</v>
      </c>
      <c r="O122" s="32"/>
      <c r="P122" s="32">
        <f t="shared" si="33"/>
        <v>92</v>
      </c>
      <c r="Q122" s="32"/>
      <c r="R122" s="32">
        <v>91</v>
      </c>
      <c r="S122" s="32">
        <v>36</v>
      </c>
      <c r="T122" s="32">
        <f t="shared" si="34"/>
        <v>127</v>
      </c>
      <c r="U122" s="33"/>
    </row>
    <row r="123" spans="1:21" ht="45.75" customHeight="1">
      <c r="A123" s="29" t="s">
        <v>227</v>
      </c>
      <c r="B123" s="34" t="s">
        <v>228</v>
      </c>
      <c r="C123" s="31">
        <f t="shared" si="36"/>
        <v>558</v>
      </c>
      <c r="D123" s="31">
        <f t="shared" si="35"/>
        <v>0</v>
      </c>
      <c r="E123" s="31">
        <f t="shared" si="29"/>
        <v>558</v>
      </c>
      <c r="F123" s="32">
        <v>140</v>
      </c>
      <c r="G123" s="32"/>
      <c r="H123" s="32">
        <f t="shared" si="31"/>
        <v>140</v>
      </c>
      <c r="I123" s="32"/>
      <c r="J123" s="32">
        <v>140</v>
      </c>
      <c r="K123" s="32"/>
      <c r="L123" s="32">
        <f t="shared" si="32"/>
        <v>140</v>
      </c>
      <c r="M123" s="32"/>
      <c r="N123" s="32">
        <v>139</v>
      </c>
      <c r="O123" s="32"/>
      <c r="P123" s="32">
        <f t="shared" si="33"/>
        <v>139</v>
      </c>
      <c r="Q123" s="32"/>
      <c r="R123" s="32">
        <v>139</v>
      </c>
      <c r="S123" s="32"/>
      <c r="T123" s="32">
        <f t="shared" si="34"/>
        <v>139</v>
      </c>
      <c r="U123" s="33"/>
    </row>
    <row r="124" spans="1:21" ht="78" customHeight="1">
      <c r="A124" s="29" t="s">
        <v>229</v>
      </c>
      <c r="B124" s="34" t="s">
        <v>230</v>
      </c>
      <c r="C124" s="31">
        <f t="shared" si="36"/>
        <v>1</v>
      </c>
      <c r="D124" s="31">
        <f t="shared" si="35"/>
        <v>0</v>
      </c>
      <c r="E124" s="31">
        <f t="shared" si="29"/>
        <v>1</v>
      </c>
      <c r="F124" s="32">
        <v>1</v>
      </c>
      <c r="G124" s="32"/>
      <c r="H124" s="32">
        <f t="shared" si="31"/>
        <v>1</v>
      </c>
      <c r="I124" s="32"/>
      <c r="J124" s="32"/>
      <c r="K124" s="32"/>
      <c r="L124" s="32">
        <f t="shared" si="32"/>
        <v>0</v>
      </c>
      <c r="M124" s="32"/>
      <c r="N124" s="32"/>
      <c r="O124" s="32"/>
      <c r="P124" s="32">
        <f t="shared" si="33"/>
        <v>0</v>
      </c>
      <c r="Q124" s="32"/>
      <c r="R124" s="32"/>
      <c r="S124" s="32"/>
      <c r="T124" s="32">
        <f t="shared" si="34"/>
        <v>0</v>
      </c>
      <c r="U124" s="33"/>
    </row>
    <row r="125" spans="1:21" ht="102.75" customHeight="1">
      <c r="A125" s="29" t="s">
        <v>231</v>
      </c>
      <c r="B125" s="34" t="s">
        <v>386</v>
      </c>
      <c r="C125" s="31">
        <f t="shared" si="36"/>
        <v>18</v>
      </c>
      <c r="D125" s="31">
        <f t="shared" si="35"/>
        <v>0</v>
      </c>
      <c r="E125" s="31">
        <f t="shared" si="29"/>
        <v>18</v>
      </c>
      <c r="F125" s="32">
        <v>18</v>
      </c>
      <c r="G125" s="32"/>
      <c r="H125" s="32">
        <f t="shared" si="31"/>
        <v>18</v>
      </c>
      <c r="I125" s="32"/>
      <c r="J125" s="32"/>
      <c r="K125" s="32"/>
      <c r="L125" s="32">
        <f t="shared" si="32"/>
        <v>0</v>
      </c>
      <c r="M125" s="32"/>
      <c r="N125" s="32"/>
      <c r="O125" s="32"/>
      <c r="P125" s="32">
        <f t="shared" si="33"/>
        <v>0</v>
      </c>
      <c r="Q125" s="32"/>
      <c r="R125" s="32"/>
      <c r="S125" s="32"/>
      <c r="T125" s="32">
        <f t="shared" si="34"/>
        <v>0</v>
      </c>
      <c r="U125" s="33"/>
    </row>
    <row r="126" spans="1:21" ht="90" customHeight="1">
      <c r="A126" s="29" t="s">
        <v>232</v>
      </c>
      <c r="B126" s="41" t="s">
        <v>233</v>
      </c>
      <c r="C126" s="31">
        <f t="shared" si="36"/>
        <v>6041</v>
      </c>
      <c r="D126" s="31">
        <f t="shared" si="35"/>
        <v>0</v>
      </c>
      <c r="E126" s="31">
        <f t="shared" si="29"/>
        <v>6041</v>
      </c>
      <c r="F126" s="32">
        <f>1112+221</f>
        <v>1333</v>
      </c>
      <c r="G126" s="32"/>
      <c r="H126" s="32">
        <f t="shared" si="31"/>
        <v>1333</v>
      </c>
      <c r="I126" s="32"/>
      <c r="J126" s="32">
        <f>1112+440</f>
        <v>1552</v>
      </c>
      <c r="K126" s="32"/>
      <c r="L126" s="32">
        <f t="shared" si="32"/>
        <v>1552</v>
      </c>
      <c r="M126" s="32"/>
      <c r="N126" s="32">
        <v>2112</v>
      </c>
      <c r="O126" s="32"/>
      <c r="P126" s="32">
        <f t="shared" si="33"/>
        <v>2112</v>
      </c>
      <c r="Q126" s="32"/>
      <c r="R126" s="32">
        <v>1044</v>
      </c>
      <c r="S126" s="32"/>
      <c r="T126" s="32">
        <f t="shared" si="34"/>
        <v>1044</v>
      </c>
      <c r="U126" s="33"/>
    </row>
    <row r="127" spans="1:21" ht="75" customHeight="1">
      <c r="A127" s="29" t="s">
        <v>234</v>
      </c>
      <c r="B127" s="34" t="s">
        <v>235</v>
      </c>
      <c r="C127" s="31">
        <f t="shared" si="36"/>
        <v>68.4</v>
      </c>
      <c r="D127" s="31">
        <f t="shared" si="35"/>
        <v>0</v>
      </c>
      <c r="E127" s="31">
        <f t="shared" si="29"/>
        <v>68.4</v>
      </c>
      <c r="F127" s="32">
        <v>68.4</v>
      </c>
      <c r="G127" s="32"/>
      <c r="H127" s="32">
        <f t="shared" si="31"/>
        <v>68.4</v>
      </c>
      <c r="I127" s="32"/>
      <c r="J127" s="32"/>
      <c r="K127" s="32"/>
      <c r="L127" s="32">
        <f t="shared" si="32"/>
        <v>0</v>
      </c>
      <c r="M127" s="32"/>
      <c r="N127" s="32"/>
      <c r="O127" s="32"/>
      <c r="P127" s="32">
        <f t="shared" si="33"/>
        <v>0</v>
      </c>
      <c r="Q127" s="32"/>
      <c r="R127" s="32"/>
      <c r="S127" s="32"/>
      <c r="T127" s="32">
        <f t="shared" si="34"/>
        <v>0</v>
      </c>
      <c r="U127" s="33"/>
    </row>
    <row r="128" spans="1:21" ht="73.5" customHeight="1">
      <c r="A128" s="29" t="s">
        <v>236</v>
      </c>
      <c r="B128" s="42" t="s">
        <v>237</v>
      </c>
      <c r="C128" s="31">
        <f t="shared" si="36"/>
        <v>269773.17000000004</v>
      </c>
      <c r="D128" s="31">
        <f t="shared" si="35"/>
        <v>-638.4</v>
      </c>
      <c r="E128" s="31">
        <f t="shared" si="29"/>
        <v>269134.77</v>
      </c>
      <c r="F128" s="32">
        <f>F129+F134+F135+F136+F137+F138+F139+F140+F141+F142</f>
        <v>67166.35</v>
      </c>
      <c r="G128" s="32">
        <f>G129+G134+G135+G136+G137+G138+G139+G140+G141+G142</f>
        <v>0</v>
      </c>
      <c r="H128" s="32">
        <f t="shared" si="31"/>
        <v>67166.35</v>
      </c>
      <c r="I128" s="32"/>
      <c r="J128" s="32">
        <f>J129+J134+J135+J136+J137+J138+J139+J140+J141+J142</f>
        <v>104787.35</v>
      </c>
      <c r="K128" s="32">
        <f>K129+K134+K135+K136+K137+K138+K139+K140+K141+K142</f>
        <v>0</v>
      </c>
      <c r="L128" s="32">
        <f t="shared" si="32"/>
        <v>104787.35</v>
      </c>
      <c r="M128" s="32"/>
      <c r="N128" s="32">
        <f>N129+N134+N135+N136+N137+N138+N139+N140+N141+N142</f>
        <v>24507.8</v>
      </c>
      <c r="O128" s="32">
        <f>O129+O134+O135+O136+O137+O138+O139+O140+O141+O142</f>
        <v>0</v>
      </c>
      <c r="P128" s="32">
        <f t="shared" si="33"/>
        <v>24507.8</v>
      </c>
      <c r="Q128" s="32"/>
      <c r="R128" s="32">
        <f>R129+R134+R135+R136+R137+R138+R139+R140+R141+R142+R143</f>
        <v>73311.67000000001</v>
      </c>
      <c r="S128" s="32">
        <f>S129+S134+S135+S136+S137+S138+S139+S140+S141+S142+S143</f>
        <v>-638.4</v>
      </c>
      <c r="T128" s="32">
        <f t="shared" si="34"/>
        <v>72673.27000000002</v>
      </c>
      <c r="U128" s="33"/>
    </row>
    <row r="129" spans="1:21" ht="108" customHeight="1">
      <c r="A129" s="29" t="s">
        <v>238</v>
      </c>
      <c r="B129" s="41" t="s">
        <v>239</v>
      </c>
      <c r="C129" s="31">
        <f>C131+C132+C133</f>
        <v>194406.00000000003</v>
      </c>
      <c r="D129" s="31">
        <f t="shared" si="35"/>
        <v>0</v>
      </c>
      <c r="E129" s="31">
        <f t="shared" si="29"/>
        <v>194406.00000000003</v>
      </c>
      <c r="F129" s="32">
        <f>F131+F132+F133</f>
        <v>37137.100000000006</v>
      </c>
      <c r="G129" s="32">
        <f>G131+G132+G133</f>
        <v>0</v>
      </c>
      <c r="H129" s="32">
        <f t="shared" si="31"/>
        <v>37137.100000000006</v>
      </c>
      <c r="I129" s="32"/>
      <c r="J129" s="32">
        <f>J131+J132+J133</f>
        <v>78581.70000000001</v>
      </c>
      <c r="K129" s="32">
        <f>K131+K132+K133</f>
        <v>0</v>
      </c>
      <c r="L129" s="32">
        <f t="shared" si="32"/>
        <v>78581.70000000001</v>
      </c>
      <c r="M129" s="32"/>
      <c r="N129" s="32">
        <f>N131+N132+N133</f>
        <v>12718.8</v>
      </c>
      <c r="O129" s="32">
        <f>O131+O132+O133</f>
        <v>0</v>
      </c>
      <c r="P129" s="32">
        <f t="shared" si="33"/>
        <v>12718.8</v>
      </c>
      <c r="Q129" s="32"/>
      <c r="R129" s="32">
        <f>R131+R132+R133</f>
        <v>65968.4</v>
      </c>
      <c r="S129" s="32">
        <f>S131+S132+S133</f>
        <v>0</v>
      </c>
      <c r="T129" s="32">
        <f t="shared" si="34"/>
        <v>65968.4</v>
      </c>
      <c r="U129" s="33"/>
    </row>
    <row r="130" spans="1:21" ht="12.75">
      <c r="A130" s="29"/>
      <c r="B130" s="34" t="s">
        <v>195</v>
      </c>
      <c r="C130" s="31"/>
      <c r="D130" s="31"/>
      <c r="E130" s="31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3"/>
    </row>
    <row r="131" spans="1:21" ht="12.75">
      <c r="A131" s="29" t="s">
        <v>240</v>
      </c>
      <c r="B131" s="34" t="s">
        <v>241</v>
      </c>
      <c r="C131" s="31">
        <f aca="true" t="shared" si="37" ref="C131:C143">F131+J131+N131+R131</f>
        <v>181416.2</v>
      </c>
      <c r="D131" s="31">
        <f aca="true" t="shared" si="38" ref="D131:D143">G131+K131+O131+S131</f>
        <v>-518</v>
      </c>
      <c r="E131" s="31">
        <f aca="true" t="shared" si="39" ref="E131:E160">C131+D131</f>
        <v>180898.2</v>
      </c>
      <c r="F131" s="32">
        <v>34874.3</v>
      </c>
      <c r="G131" s="32"/>
      <c r="H131" s="32">
        <f aca="true" t="shared" si="40" ref="H131:H142">F131+G131</f>
        <v>34874.3</v>
      </c>
      <c r="I131" s="32"/>
      <c r="J131" s="32">
        <v>76295.1</v>
      </c>
      <c r="K131" s="32"/>
      <c r="L131" s="32">
        <f aca="true" t="shared" si="41" ref="L131:L141">J131+K131</f>
        <v>76295.1</v>
      </c>
      <c r="M131" s="32"/>
      <c r="N131" s="32">
        <v>8713.5</v>
      </c>
      <c r="O131" s="32"/>
      <c r="P131" s="32">
        <f aca="true" t="shared" si="42" ref="P131:P142">N131+O131</f>
        <v>8713.5</v>
      </c>
      <c r="Q131" s="32"/>
      <c r="R131" s="32">
        <v>61533.3</v>
      </c>
      <c r="S131" s="32">
        <v>-518</v>
      </c>
      <c r="T131" s="32">
        <f aca="true" t="shared" si="43" ref="T131:T147">R131+S131</f>
        <v>61015.3</v>
      </c>
      <c r="U131" s="33"/>
    </row>
    <row r="132" spans="1:21" ht="13.5" customHeight="1">
      <c r="A132" s="29" t="s">
        <v>242</v>
      </c>
      <c r="B132" s="34" t="s">
        <v>243</v>
      </c>
      <c r="C132" s="31">
        <f t="shared" si="37"/>
        <v>1456.6</v>
      </c>
      <c r="D132" s="31">
        <f t="shared" si="38"/>
        <v>-129.6</v>
      </c>
      <c r="E132" s="31">
        <f t="shared" si="39"/>
        <v>1327</v>
      </c>
      <c r="F132" s="32">
        <v>367</v>
      </c>
      <c r="G132" s="32"/>
      <c r="H132" s="32">
        <f t="shared" si="40"/>
        <v>367</v>
      </c>
      <c r="I132" s="32"/>
      <c r="J132" s="32">
        <v>366</v>
      </c>
      <c r="K132" s="32"/>
      <c r="L132" s="32">
        <f t="shared" si="41"/>
        <v>366</v>
      </c>
      <c r="M132" s="32"/>
      <c r="N132" s="32">
        <v>367</v>
      </c>
      <c r="O132" s="32"/>
      <c r="P132" s="32">
        <f t="shared" si="42"/>
        <v>367</v>
      </c>
      <c r="Q132" s="32"/>
      <c r="R132" s="32">
        <v>356.6</v>
      </c>
      <c r="S132" s="32">
        <v>-129.6</v>
      </c>
      <c r="T132" s="32">
        <f t="shared" si="43"/>
        <v>227.00000000000003</v>
      </c>
      <c r="U132" s="33"/>
    </row>
    <row r="133" spans="1:21" ht="13.5" customHeight="1">
      <c r="A133" s="29" t="s">
        <v>244</v>
      </c>
      <c r="B133" s="34" t="s">
        <v>245</v>
      </c>
      <c r="C133" s="31">
        <f t="shared" si="37"/>
        <v>11533.2</v>
      </c>
      <c r="D133" s="31">
        <f t="shared" si="38"/>
        <v>647.6</v>
      </c>
      <c r="E133" s="31">
        <f t="shared" si="39"/>
        <v>12180.800000000001</v>
      </c>
      <c r="F133" s="32">
        <v>1895.8</v>
      </c>
      <c r="G133" s="32"/>
      <c r="H133" s="32">
        <f t="shared" si="40"/>
        <v>1895.8</v>
      </c>
      <c r="I133" s="32"/>
      <c r="J133" s="32">
        <f>1899.5+21.1</f>
        <v>1920.6</v>
      </c>
      <c r="K133" s="32"/>
      <c r="L133" s="32">
        <f t="shared" si="41"/>
        <v>1920.6</v>
      </c>
      <c r="M133" s="32"/>
      <c r="N133" s="32">
        <f>3659.4-21.1</f>
        <v>3638.3</v>
      </c>
      <c r="O133" s="32"/>
      <c r="P133" s="32">
        <f t="shared" si="42"/>
        <v>3638.3</v>
      </c>
      <c r="Q133" s="32"/>
      <c r="R133" s="32">
        <v>4078.5</v>
      </c>
      <c r="S133" s="32">
        <v>647.6</v>
      </c>
      <c r="T133" s="32">
        <f t="shared" si="43"/>
        <v>4726.1</v>
      </c>
      <c r="U133" s="33"/>
    </row>
    <row r="134" spans="1:21" ht="56.25" customHeight="1">
      <c r="A134" s="29" t="s">
        <v>246</v>
      </c>
      <c r="B134" s="41" t="s">
        <v>247</v>
      </c>
      <c r="C134" s="31">
        <f t="shared" si="37"/>
        <v>341</v>
      </c>
      <c r="D134" s="31">
        <f t="shared" si="38"/>
        <v>21.6</v>
      </c>
      <c r="E134" s="31">
        <f t="shared" si="39"/>
        <v>362.6</v>
      </c>
      <c r="F134" s="32">
        <v>59</v>
      </c>
      <c r="G134" s="32"/>
      <c r="H134" s="32">
        <f t="shared" si="40"/>
        <v>59</v>
      </c>
      <c r="I134" s="32"/>
      <c r="J134" s="32">
        <v>163</v>
      </c>
      <c r="K134" s="32"/>
      <c r="L134" s="32">
        <f t="shared" si="41"/>
        <v>163</v>
      </c>
      <c r="M134" s="32"/>
      <c r="N134" s="32">
        <v>37</v>
      </c>
      <c r="O134" s="32"/>
      <c r="P134" s="32">
        <f t="shared" si="42"/>
        <v>37</v>
      </c>
      <c r="Q134" s="32"/>
      <c r="R134" s="32">
        <v>82</v>
      </c>
      <c r="S134" s="32">
        <v>21.6</v>
      </c>
      <c r="T134" s="32">
        <f t="shared" si="43"/>
        <v>103.6</v>
      </c>
      <c r="U134" s="33"/>
    </row>
    <row r="135" spans="1:21" ht="66.75" customHeight="1">
      <c r="A135" s="29" t="s">
        <v>248</v>
      </c>
      <c r="B135" s="34" t="s">
        <v>249</v>
      </c>
      <c r="C135" s="31">
        <f t="shared" si="37"/>
        <v>29466.1</v>
      </c>
      <c r="D135" s="31">
        <f t="shared" si="38"/>
        <v>0</v>
      </c>
      <c r="E135" s="31">
        <f t="shared" si="39"/>
        <v>29466.1</v>
      </c>
      <c r="F135" s="32">
        <v>16515</v>
      </c>
      <c r="G135" s="32"/>
      <c r="H135" s="32">
        <f t="shared" si="40"/>
        <v>16515</v>
      </c>
      <c r="I135" s="32"/>
      <c r="J135" s="32">
        <f>16515-3186</f>
        <v>13329</v>
      </c>
      <c r="K135" s="32"/>
      <c r="L135" s="32">
        <f t="shared" si="41"/>
        <v>13329</v>
      </c>
      <c r="M135" s="32"/>
      <c r="N135" s="32">
        <v>0</v>
      </c>
      <c r="O135" s="32"/>
      <c r="P135" s="32">
        <f t="shared" si="42"/>
        <v>0</v>
      </c>
      <c r="Q135" s="32"/>
      <c r="R135" s="32">
        <v>-377.9</v>
      </c>
      <c r="S135" s="32">
        <v>0</v>
      </c>
      <c r="T135" s="32">
        <f t="shared" si="43"/>
        <v>-377.9</v>
      </c>
      <c r="U135" s="33"/>
    </row>
    <row r="136" spans="1:21" ht="75.75" customHeight="1">
      <c r="A136" s="29" t="s">
        <v>250</v>
      </c>
      <c r="B136" s="34" t="s">
        <v>251</v>
      </c>
      <c r="C136" s="31">
        <f t="shared" si="37"/>
        <v>768</v>
      </c>
      <c r="D136" s="31">
        <f t="shared" si="38"/>
        <v>-260</v>
      </c>
      <c r="E136" s="31">
        <f t="shared" si="39"/>
        <v>508</v>
      </c>
      <c r="F136" s="32">
        <v>346</v>
      </c>
      <c r="G136" s="32"/>
      <c r="H136" s="32">
        <f t="shared" si="40"/>
        <v>346</v>
      </c>
      <c r="I136" s="32"/>
      <c r="J136" s="32">
        <v>76</v>
      </c>
      <c r="K136" s="32"/>
      <c r="L136" s="32">
        <f t="shared" si="41"/>
        <v>76</v>
      </c>
      <c r="M136" s="32"/>
      <c r="N136" s="32"/>
      <c r="O136" s="32"/>
      <c r="P136" s="32">
        <f t="shared" si="42"/>
        <v>0</v>
      </c>
      <c r="Q136" s="32"/>
      <c r="R136" s="32">
        <v>346</v>
      </c>
      <c r="S136" s="32">
        <v>-260</v>
      </c>
      <c r="T136" s="32">
        <f t="shared" si="43"/>
        <v>86</v>
      </c>
      <c r="U136" s="33"/>
    </row>
    <row r="137" spans="1:21" ht="68.25" customHeight="1">
      <c r="A137" s="29" t="s">
        <v>252</v>
      </c>
      <c r="B137" s="34" t="s">
        <v>253</v>
      </c>
      <c r="C137" s="31">
        <f t="shared" si="37"/>
        <v>31179</v>
      </c>
      <c r="D137" s="31">
        <f t="shared" si="38"/>
        <v>0</v>
      </c>
      <c r="E137" s="31">
        <f t="shared" si="39"/>
        <v>31179</v>
      </c>
      <c r="F137" s="32">
        <v>7795</v>
      </c>
      <c r="G137" s="32"/>
      <c r="H137" s="32">
        <f t="shared" si="40"/>
        <v>7795</v>
      </c>
      <c r="I137" s="32"/>
      <c r="J137" s="32">
        <v>7795</v>
      </c>
      <c r="K137" s="32"/>
      <c r="L137" s="32">
        <f t="shared" si="41"/>
        <v>7795</v>
      </c>
      <c r="M137" s="32"/>
      <c r="N137" s="32">
        <v>7795</v>
      </c>
      <c r="O137" s="32"/>
      <c r="P137" s="32">
        <f t="shared" si="42"/>
        <v>7795</v>
      </c>
      <c r="Q137" s="32"/>
      <c r="R137" s="32">
        <v>7794</v>
      </c>
      <c r="S137" s="32"/>
      <c r="T137" s="32">
        <f t="shared" si="43"/>
        <v>7794</v>
      </c>
      <c r="U137" s="33"/>
    </row>
    <row r="138" spans="1:21" ht="60" customHeight="1">
      <c r="A138" s="29" t="s">
        <v>254</v>
      </c>
      <c r="B138" s="34" t="s">
        <v>255</v>
      </c>
      <c r="C138" s="31">
        <f t="shared" si="37"/>
        <v>10000</v>
      </c>
      <c r="D138" s="31">
        <f t="shared" si="38"/>
        <v>0</v>
      </c>
      <c r="E138" s="31">
        <f t="shared" si="39"/>
        <v>10000</v>
      </c>
      <c r="F138" s="32">
        <v>4000</v>
      </c>
      <c r="G138" s="32"/>
      <c r="H138" s="32">
        <f t="shared" si="40"/>
        <v>4000</v>
      </c>
      <c r="I138" s="32"/>
      <c r="J138" s="32">
        <v>3000</v>
      </c>
      <c r="K138" s="32"/>
      <c r="L138" s="32">
        <f t="shared" si="41"/>
        <v>3000</v>
      </c>
      <c r="M138" s="32"/>
      <c r="N138" s="32">
        <v>3000</v>
      </c>
      <c r="O138" s="32"/>
      <c r="P138" s="32">
        <f t="shared" si="42"/>
        <v>3000</v>
      </c>
      <c r="Q138" s="32"/>
      <c r="R138" s="32"/>
      <c r="S138" s="32"/>
      <c r="T138" s="32">
        <f t="shared" si="43"/>
        <v>0</v>
      </c>
      <c r="U138" s="33"/>
    </row>
    <row r="139" spans="1:21" ht="47.25" customHeight="1">
      <c r="A139" s="29" t="s">
        <v>256</v>
      </c>
      <c r="B139" s="34" t="s">
        <v>257</v>
      </c>
      <c r="C139" s="31">
        <f t="shared" si="37"/>
        <v>1614.07</v>
      </c>
      <c r="D139" s="31">
        <f t="shared" si="38"/>
        <v>0</v>
      </c>
      <c r="E139" s="31">
        <f t="shared" si="39"/>
        <v>1614.07</v>
      </c>
      <c r="F139" s="32">
        <v>367.5</v>
      </c>
      <c r="G139" s="32"/>
      <c r="H139" s="32">
        <f t="shared" si="40"/>
        <v>367.5</v>
      </c>
      <c r="I139" s="32"/>
      <c r="J139" s="32">
        <f>122.5+520</f>
        <v>642.5</v>
      </c>
      <c r="K139" s="32"/>
      <c r="L139" s="32">
        <f t="shared" si="41"/>
        <v>642.5</v>
      </c>
      <c r="M139" s="32"/>
      <c r="N139" s="32">
        <v>243</v>
      </c>
      <c r="O139" s="32"/>
      <c r="P139" s="32">
        <f t="shared" si="42"/>
        <v>243</v>
      </c>
      <c r="Q139" s="32"/>
      <c r="R139" s="32">
        <v>361.07</v>
      </c>
      <c r="S139" s="32"/>
      <c r="T139" s="32">
        <f t="shared" si="43"/>
        <v>361.07</v>
      </c>
      <c r="U139" s="33"/>
    </row>
    <row r="140" spans="1:21" ht="57.75" customHeight="1">
      <c r="A140" s="29" t="s">
        <v>258</v>
      </c>
      <c r="B140" s="34" t="s">
        <v>259</v>
      </c>
      <c r="C140" s="31">
        <f t="shared" si="37"/>
        <v>662</v>
      </c>
      <c r="D140" s="31">
        <f t="shared" si="38"/>
        <v>0</v>
      </c>
      <c r="E140" s="31">
        <f t="shared" si="39"/>
        <v>662</v>
      </c>
      <c r="F140" s="32">
        <v>942.75</v>
      </c>
      <c r="G140" s="32"/>
      <c r="H140" s="32">
        <f t="shared" si="40"/>
        <v>942.75</v>
      </c>
      <c r="I140" s="32"/>
      <c r="J140" s="32">
        <f>314.25+785.9</f>
        <v>1100.15</v>
      </c>
      <c r="K140" s="32"/>
      <c r="L140" s="32">
        <f t="shared" si="41"/>
        <v>1100.15</v>
      </c>
      <c r="M140" s="32"/>
      <c r="N140" s="32">
        <v>256</v>
      </c>
      <c r="O140" s="32"/>
      <c r="P140" s="32">
        <f t="shared" si="42"/>
        <v>256</v>
      </c>
      <c r="Q140" s="32"/>
      <c r="R140" s="32">
        <v>-1636.9</v>
      </c>
      <c r="S140" s="32"/>
      <c r="T140" s="32">
        <f t="shared" si="43"/>
        <v>-1636.9</v>
      </c>
      <c r="U140" s="33"/>
    </row>
    <row r="141" spans="1:21" ht="45" customHeight="1">
      <c r="A141" s="29" t="s">
        <v>260</v>
      </c>
      <c r="B141" s="34" t="s">
        <v>261</v>
      </c>
      <c r="C141" s="31">
        <f t="shared" si="37"/>
        <v>104</v>
      </c>
      <c r="D141" s="31">
        <f t="shared" si="38"/>
        <v>0</v>
      </c>
      <c r="E141" s="31">
        <f t="shared" si="39"/>
        <v>104</v>
      </c>
      <c r="F141" s="32">
        <v>4</v>
      </c>
      <c r="G141" s="32"/>
      <c r="H141" s="32">
        <f t="shared" si="40"/>
        <v>4</v>
      </c>
      <c r="I141" s="32"/>
      <c r="J141" s="32">
        <v>100</v>
      </c>
      <c r="K141" s="32"/>
      <c r="L141" s="32">
        <f t="shared" si="41"/>
        <v>100</v>
      </c>
      <c r="M141" s="32"/>
      <c r="N141" s="32"/>
      <c r="O141" s="32"/>
      <c r="P141" s="32">
        <f t="shared" si="42"/>
        <v>0</v>
      </c>
      <c r="Q141" s="32"/>
      <c r="R141" s="32"/>
      <c r="S141" s="32"/>
      <c r="T141" s="32">
        <f t="shared" si="43"/>
        <v>0</v>
      </c>
      <c r="U141" s="33"/>
    </row>
    <row r="142" spans="1:21" ht="46.5" customHeight="1">
      <c r="A142" s="29" t="s">
        <v>262</v>
      </c>
      <c r="B142" s="34" t="s">
        <v>216</v>
      </c>
      <c r="C142" s="31">
        <f t="shared" si="37"/>
        <v>833</v>
      </c>
      <c r="D142" s="31">
        <f t="shared" si="38"/>
        <v>0</v>
      </c>
      <c r="E142" s="31">
        <f t="shared" si="39"/>
        <v>833</v>
      </c>
      <c r="F142" s="32"/>
      <c r="G142" s="32"/>
      <c r="H142" s="32">
        <f t="shared" si="40"/>
        <v>0</v>
      </c>
      <c r="I142" s="32"/>
      <c r="J142" s="32"/>
      <c r="K142" s="32"/>
      <c r="L142" s="32"/>
      <c r="M142" s="32"/>
      <c r="N142" s="32">
        <v>458</v>
      </c>
      <c r="O142" s="32"/>
      <c r="P142" s="32">
        <f t="shared" si="42"/>
        <v>458</v>
      </c>
      <c r="Q142" s="32"/>
      <c r="R142" s="32">
        <v>375</v>
      </c>
      <c r="S142" s="32"/>
      <c r="T142" s="32">
        <f t="shared" si="43"/>
        <v>375</v>
      </c>
      <c r="U142" s="33"/>
    </row>
    <row r="143" spans="1:21" ht="63" customHeight="1">
      <c r="A143" s="29" t="s">
        <v>263</v>
      </c>
      <c r="B143" s="34" t="s">
        <v>264</v>
      </c>
      <c r="C143" s="31">
        <f t="shared" si="37"/>
        <v>400</v>
      </c>
      <c r="D143" s="31">
        <f t="shared" si="38"/>
        <v>-400</v>
      </c>
      <c r="E143" s="31">
        <f t="shared" si="39"/>
        <v>0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>
        <v>400</v>
      </c>
      <c r="S143" s="32">
        <v>-400</v>
      </c>
      <c r="T143" s="32">
        <f t="shared" si="43"/>
        <v>0</v>
      </c>
      <c r="U143" s="33"/>
    </row>
    <row r="144" spans="1:21" ht="36.75" customHeight="1">
      <c r="A144" s="29" t="s">
        <v>265</v>
      </c>
      <c r="B144" s="42" t="s">
        <v>266</v>
      </c>
      <c r="C144" s="31">
        <f>C145+C146+C147+C148+C149+C157</f>
        <v>134952.90000000002</v>
      </c>
      <c r="D144" s="31">
        <f aca="true" t="shared" si="44" ref="D144:D160">G144+K144+O144+S144</f>
        <v>-4533</v>
      </c>
      <c r="E144" s="31">
        <f t="shared" si="39"/>
        <v>130419.90000000002</v>
      </c>
      <c r="F144" s="32">
        <f>F149</f>
        <v>5341</v>
      </c>
      <c r="G144" s="32">
        <f>G149</f>
        <v>0</v>
      </c>
      <c r="H144" s="32">
        <f>F144+G144</f>
        <v>5341</v>
      </c>
      <c r="I144" s="32"/>
      <c r="J144" s="32">
        <f>J145+J149</f>
        <v>9276.2</v>
      </c>
      <c r="K144" s="32">
        <f>K145+K149</f>
        <v>0</v>
      </c>
      <c r="L144" s="32">
        <f>J144+K144</f>
        <v>9276.2</v>
      </c>
      <c r="M144" s="32"/>
      <c r="N144" s="32">
        <f>N145+N148+N149</f>
        <v>32587.600000000002</v>
      </c>
      <c r="O144" s="32">
        <f>O145+O148+O149</f>
        <v>0</v>
      </c>
      <c r="P144" s="32">
        <f>N144+O144</f>
        <v>32587.600000000002</v>
      </c>
      <c r="Q144" s="32"/>
      <c r="R144" s="32">
        <f>R145+R146+R147+R148+R149</f>
        <v>87748.1</v>
      </c>
      <c r="S144" s="32">
        <f>S145+S146+S147+S148+S149</f>
        <v>-4533</v>
      </c>
      <c r="T144" s="32">
        <f t="shared" si="43"/>
        <v>83215.1</v>
      </c>
      <c r="U144" s="33"/>
    </row>
    <row r="145" spans="1:21" ht="48" customHeight="1">
      <c r="A145" s="29" t="s">
        <v>267</v>
      </c>
      <c r="B145" s="34" t="s">
        <v>268</v>
      </c>
      <c r="C145" s="31">
        <f>F145+J145+N145+R145</f>
        <v>3064.3199999999997</v>
      </c>
      <c r="D145" s="31">
        <f t="shared" si="44"/>
        <v>0</v>
      </c>
      <c r="E145" s="31">
        <f t="shared" si="39"/>
        <v>3064.3199999999997</v>
      </c>
      <c r="F145" s="32"/>
      <c r="G145" s="32"/>
      <c r="H145" s="32"/>
      <c r="I145" s="32"/>
      <c r="J145" s="32">
        <v>1774.08</v>
      </c>
      <c r="K145" s="32"/>
      <c r="L145" s="32">
        <f>J145+K145</f>
        <v>1774.08</v>
      </c>
      <c r="M145" s="32"/>
      <c r="N145" s="32">
        <v>1290.24</v>
      </c>
      <c r="O145" s="32"/>
      <c r="P145" s="32">
        <f>N145+O145</f>
        <v>1290.24</v>
      </c>
      <c r="Q145" s="32"/>
      <c r="R145" s="32"/>
      <c r="S145" s="32"/>
      <c r="T145" s="32">
        <f t="shared" si="43"/>
        <v>0</v>
      </c>
      <c r="U145" s="33"/>
    </row>
    <row r="146" spans="1:21" ht="88.5" customHeight="1">
      <c r="A146" s="29" t="s">
        <v>389</v>
      </c>
      <c r="B146" s="34" t="s">
        <v>390</v>
      </c>
      <c r="C146" s="31"/>
      <c r="D146" s="31">
        <f t="shared" si="44"/>
        <v>222</v>
      </c>
      <c r="E146" s="31">
        <f t="shared" si="39"/>
        <v>222</v>
      </c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>
        <v>222</v>
      </c>
      <c r="T146" s="32">
        <f t="shared" si="43"/>
        <v>222</v>
      </c>
      <c r="U146" s="33"/>
    </row>
    <row r="147" spans="1:21" ht="54" customHeight="1">
      <c r="A147" s="29" t="s">
        <v>269</v>
      </c>
      <c r="B147" s="34" t="s">
        <v>270</v>
      </c>
      <c r="C147" s="31">
        <f>F147+J147+N147+R147</f>
        <v>56157</v>
      </c>
      <c r="D147" s="31">
        <f t="shared" si="44"/>
        <v>0</v>
      </c>
      <c r="E147" s="31">
        <f t="shared" si="39"/>
        <v>56157</v>
      </c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>
        <v>56157</v>
      </c>
      <c r="S147" s="32"/>
      <c r="T147" s="32">
        <f t="shared" si="43"/>
        <v>56157</v>
      </c>
      <c r="U147" s="33"/>
    </row>
    <row r="148" spans="1:21" ht="39" customHeight="1">
      <c r="A148" s="29" t="s">
        <v>271</v>
      </c>
      <c r="B148" s="34" t="s">
        <v>272</v>
      </c>
      <c r="C148" s="31">
        <f>F148+J148+N148+R148</f>
        <v>16500</v>
      </c>
      <c r="D148" s="31">
        <f t="shared" si="44"/>
        <v>0</v>
      </c>
      <c r="E148" s="31">
        <f t="shared" si="39"/>
        <v>16500</v>
      </c>
      <c r="F148" s="32"/>
      <c r="G148" s="32"/>
      <c r="H148" s="32"/>
      <c r="I148" s="32"/>
      <c r="J148" s="32"/>
      <c r="K148" s="32"/>
      <c r="L148" s="32"/>
      <c r="M148" s="32"/>
      <c r="N148" s="32">
        <v>16500</v>
      </c>
      <c r="O148" s="32"/>
      <c r="P148" s="32">
        <f aca="true" t="shared" si="45" ref="P148:P160">N148+O148</f>
        <v>16500</v>
      </c>
      <c r="Q148" s="32"/>
      <c r="R148" s="32"/>
      <c r="S148" s="32"/>
      <c r="T148" s="32"/>
      <c r="U148" s="33"/>
    </row>
    <row r="149" spans="1:21" ht="23.25" customHeight="1">
      <c r="A149" s="29" t="s">
        <v>273</v>
      </c>
      <c r="B149" s="34" t="s">
        <v>274</v>
      </c>
      <c r="C149" s="31">
        <f>C150+C151+C152+C153+C154+C155+C156</f>
        <v>51200.58</v>
      </c>
      <c r="D149" s="31">
        <f t="shared" si="44"/>
        <v>-4755</v>
      </c>
      <c r="E149" s="31">
        <f t="shared" si="39"/>
        <v>46445.58</v>
      </c>
      <c r="F149" s="32">
        <f>F150+F151</f>
        <v>5341</v>
      </c>
      <c r="G149" s="32">
        <f>G150+G151+G152</f>
        <v>0</v>
      </c>
      <c r="H149" s="32">
        <f>F149+G149</f>
        <v>5341</v>
      </c>
      <c r="I149" s="32"/>
      <c r="J149" s="32">
        <f>J150+J151+J152</f>
        <v>7502.12</v>
      </c>
      <c r="K149" s="32">
        <f>K150+K151+K152</f>
        <v>0</v>
      </c>
      <c r="L149" s="32">
        <f>J149+K149</f>
        <v>7502.12</v>
      </c>
      <c r="M149" s="32"/>
      <c r="N149" s="32">
        <f>N150+N151+N152+N153+N154+N155</f>
        <v>14797.36</v>
      </c>
      <c r="O149" s="32">
        <f>O150+O151+O152+O153+O154+O155+O156+O157</f>
        <v>0</v>
      </c>
      <c r="P149" s="32">
        <f t="shared" si="45"/>
        <v>14797.36</v>
      </c>
      <c r="Q149" s="32"/>
      <c r="R149" s="32">
        <f>R150+R151+R152+R153+R154+R155+R156+R157</f>
        <v>31591.1</v>
      </c>
      <c r="S149" s="32">
        <f>S150+S151+S152+S153+S154+S155+S156+S157</f>
        <v>-4755</v>
      </c>
      <c r="T149" s="32">
        <f aca="true" t="shared" si="46" ref="T149:T160">R149+S149</f>
        <v>26836.1</v>
      </c>
      <c r="U149" s="33"/>
    </row>
    <row r="150" spans="1:21" ht="31.5" customHeight="1" outlineLevel="1">
      <c r="A150" s="29" t="s">
        <v>275</v>
      </c>
      <c r="B150" s="34" t="s">
        <v>276</v>
      </c>
      <c r="C150" s="31">
        <f aca="true" t="shared" si="47" ref="C150:C157">F150+J150+N150+R150</f>
        <v>19363</v>
      </c>
      <c r="D150" s="31">
        <f t="shared" si="44"/>
        <v>0</v>
      </c>
      <c r="E150" s="31">
        <f t="shared" si="39"/>
        <v>19363</v>
      </c>
      <c r="F150" s="32">
        <v>4841</v>
      </c>
      <c r="G150" s="32"/>
      <c r="H150" s="32">
        <f>F150+G150</f>
        <v>4841</v>
      </c>
      <c r="I150" s="32"/>
      <c r="J150" s="32">
        <v>4841</v>
      </c>
      <c r="K150" s="32"/>
      <c r="L150" s="32">
        <f>J150+K150</f>
        <v>4841</v>
      </c>
      <c r="M150" s="32"/>
      <c r="N150" s="32">
        <v>4841</v>
      </c>
      <c r="O150" s="32"/>
      <c r="P150" s="32">
        <f t="shared" si="45"/>
        <v>4841</v>
      </c>
      <c r="Q150" s="32"/>
      <c r="R150" s="32">
        <v>4840</v>
      </c>
      <c r="S150" s="32"/>
      <c r="T150" s="32">
        <f t="shared" si="46"/>
        <v>4840</v>
      </c>
      <c r="U150" s="33"/>
    </row>
    <row r="151" spans="1:21" ht="50.25" customHeight="1" outlineLevel="1">
      <c r="A151" s="29" t="s">
        <v>277</v>
      </c>
      <c r="B151" s="34" t="s">
        <v>278</v>
      </c>
      <c r="C151" s="31">
        <f t="shared" si="47"/>
        <v>500</v>
      </c>
      <c r="D151" s="31">
        <f t="shared" si="44"/>
        <v>0</v>
      </c>
      <c r="E151" s="31">
        <f t="shared" si="39"/>
        <v>500</v>
      </c>
      <c r="F151" s="32">
        <v>500</v>
      </c>
      <c r="G151" s="32"/>
      <c r="H151" s="32">
        <f>F151+G151</f>
        <v>500</v>
      </c>
      <c r="I151" s="32"/>
      <c r="J151" s="32"/>
      <c r="K151" s="32"/>
      <c r="L151" s="32">
        <f>J151+K151</f>
        <v>0</v>
      </c>
      <c r="M151" s="32"/>
      <c r="N151" s="32"/>
      <c r="O151" s="32"/>
      <c r="P151" s="32">
        <f t="shared" si="45"/>
        <v>0</v>
      </c>
      <c r="Q151" s="32"/>
      <c r="R151" s="32"/>
      <c r="S151" s="32"/>
      <c r="T151" s="32">
        <f t="shared" si="46"/>
        <v>0</v>
      </c>
      <c r="U151" s="33"/>
    </row>
    <row r="152" spans="1:21" ht="87" customHeight="1" outlineLevel="1">
      <c r="A152" s="29" t="s">
        <v>279</v>
      </c>
      <c r="B152" s="34" t="s">
        <v>280</v>
      </c>
      <c r="C152" s="31">
        <f t="shared" si="47"/>
        <v>4596.48</v>
      </c>
      <c r="D152" s="31">
        <f t="shared" si="44"/>
        <v>0</v>
      </c>
      <c r="E152" s="31">
        <f t="shared" si="39"/>
        <v>4596.48</v>
      </c>
      <c r="F152" s="32"/>
      <c r="G152" s="32"/>
      <c r="H152" s="32">
        <f>F152+G152</f>
        <v>0</v>
      </c>
      <c r="I152" s="32"/>
      <c r="J152" s="32">
        <v>2661.12</v>
      </c>
      <c r="K152" s="32"/>
      <c r="L152" s="32">
        <f>J152+K152</f>
        <v>2661.12</v>
      </c>
      <c r="M152" s="32"/>
      <c r="N152" s="32">
        <v>1935.36</v>
      </c>
      <c r="O152" s="32"/>
      <c r="P152" s="32">
        <f t="shared" si="45"/>
        <v>1935.36</v>
      </c>
      <c r="Q152" s="32"/>
      <c r="R152" s="32"/>
      <c r="S152" s="32"/>
      <c r="T152" s="32">
        <f t="shared" si="46"/>
        <v>0</v>
      </c>
      <c r="U152" s="33"/>
    </row>
    <row r="153" spans="1:21" ht="54" customHeight="1" outlineLevel="1">
      <c r="A153" s="29" t="s">
        <v>281</v>
      </c>
      <c r="B153" s="34" t="s">
        <v>282</v>
      </c>
      <c r="C153" s="31">
        <f t="shared" si="47"/>
        <v>3000</v>
      </c>
      <c r="D153" s="31">
        <f t="shared" si="44"/>
        <v>0</v>
      </c>
      <c r="E153" s="31">
        <f t="shared" si="39"/>
        <v>3000</v>
      </c>
      <c r="F153" s="32"/>
      <c r="G153" s="32"/>
      <c r="H153" s="32"/>
      <c r="I153" s="32"/>
      <c r="J153" s="32"/>
      <c r="K153" s="32"/>
      <c r="L153" s="32"/>
      <c r="M153" s="32"/>
      <c r="N153" s="32">
        <v>3000</v>
      </c>
      <c r="O153" s="32"/>
      <c r="P153" s="32">
        <f t="shared" si="45"/>
        <v>3000</v>
      </c>
      <c r="Q153" s="32"/>
      <c r="R153" s="32"/>
      <c r="S153" s="32"/>
      <c r="T153" s="32">
        <f t="shared" si="46"/>
        <v>0</v>
      </c>
      <c r="U153" s="33"/>
    </row>
    <row r="154" spans="1:21" ht="74.25" customHeight="1" outlineLevel="1">
      <c r="A154" s="29" t="s">
        <v>283</v>
      </c>
      <c r="B154" s="34" t="s">
        <v>284</v>
      </c>
      <c r="C154" s="31">
        <f t="shared" si="47"/>
        <v>4755</v>
      </c>
      <c r="D154" s="31">
        <f t="shared" si="44"/>
        <v>-4755</v>
      </c>
      <c r="E154" s="31">
        <f t="shared" si="39"/>
        <v>0</v>
      </c>
      <c r="F154" s="32"/>
      <c r="G154" s="32"/>
      <c r="H154" s="32"/>
      <c r="I154" s="32"/>
      <c r="J154" s="32"/>
      <c r="K154" s="32"/>
      <c r="L154" s="32"/>
      <c r="M154" s="32"/>
      <c r="N154" s="32">
        <v>4755</v>
      </c>
      <c r="O154" s="32"/>
      <c r="P154" s="32">
        <f t="shared" si="45"/>
        <v>4755</v>
      </c>
      <c r="Q154" s="32"/>
      <c r="R154" s="32"/>
      <c r="S154" s="32">
        <v>-4755</v>
      </c>
      <c r="T154" s="32">
        <f t="shared" si="46"/>
        <v>-4755</v>
      </c>
      <c r="U154" s="33"/>
    </row>
    <row r="155" spans="1:21" ht="72" customHeight="1" outlineLevel="1">
      <c r="A155" s="29" t="s">
        <v>285</v>
      </c>
      <c r="B155" s="43" t="s">
        <v>286</v>
      </c>
      <c r="C155" s="31">
        <f t="shared" si="47"/>
        <v>266</v>
      </c>
      <c r="D155" s="31">
        <f t="shared" si="44"/>
        <v>0</v>
      </c>
      <c r="E155" s="31">
        <f t="shared" si="39"/>
        <v>266</v>
      </c>
      <c r="F155" s="32"/>
      <c r="G155" s="32"/>
      <c r="H155" s="32"/>
      <c r="I155" s="32"/>
      <c r="J155" s="32"/>
      <c r="K155" s="32"/>
      <c r="L155" s="32"/>
      <c r="M155" s="32"/>
      <c r="N155" s="32">
        <v>266</v>
      </c>
      <c r="O155" s="32"/>
      <c r="P155" s="32">
        <f t="shared" si="45"/>
        <v>266</v>
      </c>
      <c r="Q155" s="32"/>
      <c r="R155" s="32"/>
      <c r="S155" s="32"/>
      <c r="T155" s="32">
        <f t="shared" si="46"/>
        <v>0</v>
      </c>
      <c r="U155" s="33"/>
    </row>
    <row r="156" spans="1:21" ht="30" customHeight="1" outlineLevel="1">
      <c r="A156" s="29" t="s">
        <v>287</v>
      </c>
      <c r="B156" s="44" t="s">
        <v>288</v>
      </c>
      <c r="C156" s="31">
        <f t="shared" si="47"/>
        <v>18720.1</v>
      </c>
      <c r="D156" s="31">
        <f t="shared" si="44"/>
        <v>0</v>
      </c>
      <c r="E156" s="31">
        <f t="shared" si="39"/>
        <v>18720.1</v>
      </c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>
        <f t="shared" si="45"/>
        <v>0</v>
      </c>
      <c r="Q156" s="32"/>
      <c r="R156" s="32">
        <v>18720.1</v>
      </c>
      <c r="S156" s="32"/>
      <c r="T156" s="32">
        <f t="shared" si="46"/>
        <v>18720.1</v>
      </c>
      <c r="U156" s="33"/>
    </row>
    <row r="157" spans="1:21" ht="31.5" customHeight="1" outlineLevel="1">
      <c r="A157" s="29" t="s">
        <v>289</v>
      </c>
      <c r="B157" s="43" t="s">
        <v>290</v>
      </c>
      <c r="C157" s="31">
        <f t="shared" si="47"/>
        <v>8031</v>
      </c>
      <c r="D157" s="31">
        <f t="shared" si="44"/>
        <v>0</v>
      </c>
      <c r="E157" s="31">
        <f t="shared" si="39"/>
        <v>8031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>
        <f t="shared" si="45"/>
        <v>0</v>
      </c>
      <c r="Q157" s="32"/>
      <c r="R157" s="32">
        <v>8031</v>
      </c>
      <c r="S157" s="32"/>
      <c r="T157" s="32">
        <f t="shared" si="46"/>
        <v>8031</v>
      </c>
      <c r="U157" s="33"/>
    </row>
    <row r="158" spans="1:23" s="47" customFormat="1" ht="37.5" customHeight="1">
      <c r="A158" s="22" t="s">
        <v>291</v>
      </c>
      <c r="B158" s="42" t="s">
        <v>292</v>
      </c>
      <c r="C158" s="24">
        <f>C159+C192</f>
        <v>92720.4</v>
      </c>
      <c r="D158" s="24">
        <f t="shared" si="44"/>
        <v>-2309.6800000000003</v>
      </c>
      <c r="E158" s="24">
        <f t="shared" si="39"/>
        <v>90410.72</v>
      </c>
      <c r="F158" s="24">
        <f>F159+F192</f>
        <v>24925.299999999992</v>
      </c>
      <c r="G158" s="24">
        <f>G159+G192</f>
        <v>0</v>
      </c>
      <c r="H158" s="24">
        <f>F158+G158</f>
        <v>24925.299999999992</v>
      </c>
      <c r="I158" s="24"/>
      <c r="J158" s="24">
        <f>J159+J192</f>
        <v>26114.6</v>
      </c>
      <c r="K158" s="24">
        <f>K159+K192</f>
        <v>0</v>
      </c>
      <c r="L158" s="24">
        <f>J158+K158</f>
        <v>26114.6</v>
      </c>
      <c r="M158" s="24"/>
      <c r="N158" s="24">
        <f>N159+N192</f>
        <v>22036.7</v>
      </c>
      <c r="O158" s="24">
        <f>O159+O192</f>
        <v>0</v>
      </c>
      <c r="P158" s="24">
        <f t="shared" si="45"/>
        <v>22036.7</v>
      </c>
      <c r="Q158" s="24"/>
      <c r="R158" s="24">
        <f>R159+R192</f>
        <v>19643.8</v>
      </c>
      <c r="S158" s="24">
        <f>S159+S192</f>
        <v>-2309.6800000000003</v>
      </c>
      <c r="T158" s="24">
        <f t="shared" si="46"/>
        <v>17334.12</v>
      </c>
      <c r="U158" s="45"/>
      <c r="V158" s="46"/>
      <c r="W158" s="46"/>
    </row>
    <row r="159" spans="1:21" ht="13.5" customHeight="1">
      <c r="A159" s="29" t="s">
        <v>293</v>
      </c>
      <c r="B159" s="30" t="s">
        <v>294</v>
      </c>
      <c r="C159" s="31">
        <f>C160+C189</f>
        <v>83375.59999999999</v>
      </c>
      <c r="D159" s="31">
        <f t="shared" si="44"/>
        <v>-2917.6800000000003</v>
      </c>
      <c r="E159" s="31">
        <f t="shared" si="39"/>
        <v>80457.91999999998</v>
      </c>
      <c r="F159" s="32">
        <f>F160+F189</f>
        <v>23641.199999999993</v>
      </c>
      <c r="G159" s="32">
        <f>G160+G189</f>
        <v>0</v>
      </c>
      <c r="H159" s="32">
        <f>F159+G159</f>
        <v>23641.199999999993</v>
      </c>
      <c r="I159" s="32"/>
      <c r="J159" s="32">
        <f>J160+J189</f>
        <v>21245.1</v>
      </c>
      <c r="K159" s="32">
        <f>K160+K189</f>
        <v>0</v>
      </c>
      <c r="L159" s="32">
        <f>J159+K159</f>
        <v>21245.1</v>
      </c>
      <c r="M159" s="32"/>
      <c r="N159" s="32">
        <f>N160+N189</f>
        <v>20464.5</v>
      </c>
      <c r="O159" s="32">
        <f>O160+O189</f>
        <v>0</v>
      </c>
      <c r="P159" s="32">
        <f t="shared" si="45"/>
        <v>20464.5</v>
      </c>
      <c r="Q159" s="32"/>
      <c r="R159" s="32">
        <f>R160+R189</f>
        <v>18024.8</v>
      </c>
      <c r="S159" s="32">
        <f>S160+S189</f>
        <v>-2917.6800000000003</v>
      </c>
      <c r="T159" s="32">
        <f t="shared" si="46"/>
        <v>15107.119999999999</v>
      </c>
      <c r="U159" s="33"/>
    </row>
    <row r="160" spans="1:21" ht="42.75" customHeight="1">
      <c r="A160" s="29" t="s">
        <v>295</v>
      </c>
      <c r="B160" s="34" t="s">
        <v>296</v>
      </c>
      <c r="C160" s="31">
        <f>C161+C174</f>
        <v>83297.29999999999</v>
      </c>
      <c r="D160" s="31">
        <f t="shared" si="44"/>
        <v>-2891.28</v>
      </c>
      <c r="E160" s="31">
        <f t="shared" si="39"/>
        <v>80406.01999999999</v>
      </c>
      <c r="F160" s="32">
        <f>F161+F174</f>
        <v>23620.099999999995</v>
      </c>
      <c r="G160" s="32">
        <f>G161+G174</f>
        <v>0</v>
      </c>
      <c r="H160" s="32">
        <f>F160+G160</f>
        <v>23620.099999999995</v>
      </c>
      <c r="I160" s="32"/>
      <c r="J160" s="32">
        <f>J161+J174</f>
        <v>21222.5</v>
      </c>
      <c r="K160" s="32">
        <f>K161+K174</f>
        <v>0</v>
      </c>
      <c r="L160" s="32">
        <f>J160+K160</f>
        <v>21222.5</v>
      </c>
      <c r="M160" s="32"/>
      <c r="N160" s="32">
        <f>N161+N174</f>
        <v>20447.9</v>
      </c>
      <c r="O160" s="32">
        <f>O161+O174</f>
        <v>0</v>
      </c>
      <c r="P160" s="32">
        <f t="shared" si="45"/>
        <v>20447.9</v>
      </c>
      <c r="Q160" s="32"/>
      <c r="R160" s="32">
        <f>R161+R174</f>
        <v>18006.8</v>
      </c>
      <c r="S160" s="32">
        <f>S161+S174</f>
        <v>-2891.28</v>
      </c>
      <c r="T160" s="32">
        <f t="shared" si="46"/>
        <v>15115.519999999999</v>
      </c>
      <c r="U160" s="33"/>
    </row>
    <row r="161" spans="1:23" s="28" customFormat="1" ht="25.5">
      <c r="A161" s="22" t="s">
        <v>297</v>
      </c>
      <c r="B161" s="48" t="s">
        <v>298</v>
      </c>
      <c r="C161" s="25">
        <f aca="true" t="shared" si="48" ref="C161:H161">SUM(C162:C173)</f>
        <v>11384.6</v>
      </c>
      <c r="D161" s="25">
        <f t="shared" si="48"/>
        <v>-2514</v>
      </c>
      <c r="E161" s="25">
        <f t="shared" si="48"/>
        <v>8870.6</v>
      </c>
      <c r="F161" s="25">
        <f t="shared" si="48"/>
        <v>202</v>
      </c>
      <c r="G161" s="25">
        <f t="shared" si="48"/>
        <v>0</v>
      </c>
      <c r="H161" s="25">
        <f t="shared" si="48"/>
        <v>202</v>
      </c>
      <c r="I161" s="25"/>
      <c r="J161" s="25">
        <f>SUM(J162:J173)</f>
        <v>5042.9</v>
      </c>
      <c r="K161" s="25">
        <f>SUM(K162:K173)</f>
        <v>0</v>
      </c>
      <c r="L161" s="25">
        <f>SUM(L162:L173)</f>
        <v>5042.9</v>
      </c>
      <c r="M161" s="25"/>
      <c r="N161" s="25">
        <f>SUM(N162:N173)</f>
        <v>5958</v>
      </c>
      <c r="O161" s="25">
        <f>SUM(O162:O173)</f>
        <v>0</v>
      </c>
      <c r="P161" s="25">
        <f>SUM(P162:P173)</f>
        <v>5958</v>
      </c>
      <c r="Q161" s="25"/>
      <c r="R161" s="25">
        <f>SUM(R162:R173)</f>
        <v>181.7</v>
      </c>
      <c r="S161" s="25">
        <f>SUM(S162:S173)</f>
        <v>-2514</v>
      </c>
      <c r="T161" s="25">
        <f>SUM(T162:T173)</f>
        <v>-2332.3</v>
      </c>
      <c r="U161" s="26"/>
      <c r="V161" s="27"/>
      <c r="W161" s="27"/>
    </row>
    <row r="162" spans="1:21" ht="12.75" outlineLevel="1">
      <c r="A162" s="29" t="s">
        <v>299</v>
      </c>
      <c r="B162" s="34" t="s">
        <v>300</v>
      </c>
      <c r="C162" s="31">
        <f aca="true" t="shared" si="49" ref="C162:C173">F162+J162+N162+R162</f>
        <v>642.8</v>
      </c>
      <c r="D162" s="31">
        <f aca="true" t="shared" si="50" ref="D162:D173">G162+K162+O162+S162</f>
        <v>0</v>
      </c>
      <c r="E162" s="31">
        <f aca="true" t="shared" si="51" ref="E162:E173">H162+L162+P162+T162</f>
        <v>642.8</v>
      </c>
      <c r="F162" s="32"/>
      <c r="G162" s="32"/>
      <c r="H162" s="32">
        <v>0</v>
      </c>
      <c r="I162" s="32"/>
      <c r="J162" s="32">
        <v>691.5</v>
      </c>
      <c r="K162" s="32"/>
      <c r="L162" s="32">
        <f aca="true" t="shared" si="52" ref="L162:L173">J162+K162</f>
        <v>691.5</v>
      </c>
      <c r="M162" s="32"/>
      <c r="N162" s="32"/>
      <c r="O162" s="32"/>
      <c r="P162" s="32">
        <v>0</v>
      </c>
      <c r="Q162" s="32"/>
      <c r="R162" s="32">
        <v>-48.7</v>
      </c>
      <c r="S162" s="32"/>
      <c r="T162" s="32">
        <f aca="true" t="shared" si="53" ref="T162:T173">R162+S162</f>
        <v>-48.7</v>
      </c>
      <c r="U162" s="33"/>
    </row>
    <row r="163" spans="1:21" ht="12.75" outlineLevel="1">
      <c r="A163" s="29" t="s">
        <v>301</v>
      </c>
      <c r="B163" s="34" t="s">
        <v>302</v>
      </c>
      <c r="C163" s="31">
        <f t="shared" si="49"/>
        <v>0</v>
      </c>
      <c r="D163" s="31">
        <f t="shared" si="50"/>
        <v>0</v>
      </c>
      <c r="E163" s="31">
        <f t="shared" si="51"/>
        <v>0</v>
      </c>
      <c r="F163" s="32"/>
      <c r="G163" s="32"/>
      <c r="H163" s="32">
        <f aca="true" t="shared" si="54" ref="H163:H173">F163+G163</f>
        <v>0</v>
      </c>
      <c r="I163" s="32"/>
      <c r="J163" s="32"/>
      <c r="K163" s="32"/>
      <c r="L163" s="32">
        <f t="shared" si="52"/>
        <v>0</v>
      </c>
      <c r="M163" s="32"/>
      <c r="N163" s="32"/>
      <c r="O163" s="32"/>
      <c r="P163" s="32">
        <f aca="true" t="shared" si="55" ref="P163:P173">N163+O163</f>
        <v>0</v>
      </c>
      <c r="Q163" s="32"/>
      <c r="R163" s="32">
        <v>0</v>
      </c>
      <c r="S163" s="32"/>
      <c r="T163" s="32">
        <f t="shared" si="53"/>
        <v>0</v>
      </c>
      <c r="U163" s="33"/>
    </row>
    <row r="164" spans="1:21" ht="12.75" outlineLevel="1">
      <c r="A164" s="29" t="s">
        <v>303</v>
      </c>
      <c r="B164" s="34" t="s">
        <v>304</v>
      </c>
      <c r="C164" s="31">
        <f t="shared" si="49"/>
        <v>17.6</v>
      </c>
      <c r="D164" s="31">
        <f t="shared" si="50"/>
        <v>0</v>
      </c>
      <c r="E164" s="31">
        <f t="shared" si="51"/>
        <v>17.6</v>
      </c>
      <c r="F164" s="32"/>
      <c r="G164" s="32"/>
      <c r="H164" s="32">
        <f t="shared" si="54"/>
        <v>0</v>
      </c>
      <c r="I164" s="32"/>
      <c r="J164" s="32">
        <v>17.6</v>
      </c>
      <c r="K164" s="32"/>
      <c r="L164" s="32">
        <f t="shared" si="52"/>
        <v>17.6</v>
      </c>
      <c r="M164" s="32"/>
      <c r="N164" s="32"/>
      <c r="O164" s="32"/>
      <c r="P164" s="32">
        <f t="shared" si="55"/>
        <v>0</v>
      </c>
      <c r="Q164" s="32"/>
      <c r="R164" s="32">
        <v>0</v>
      </c>
      <c r="S164" s="32"/>
      <c r="T164" s="32">
        <f t="shared" si="53"/>
        <v>0</v>
      </c>
      <c r="U164" s="33"/>
    </row>
    <row r="165" spans="1:21" ht="12.75" outlineLevel="1">
      <c r="A165" s="29" t="s">
        <v>305</v>
      </c>
      <c r="B165" s="34" t="s">
        <v>306</v>
      </c>
      <c r="C165" s="31">
        <f t="shared" si="49"/>
        <v>128.7</v>
      </c>
      <c r="D165" s="31">
        <f t="shared" si="50"/>
        <v>0</v>
      </c>
      <c r="E165" s="31">
        <f t="shared" si="51"/>
        <v>128.7</v>
      </c>
      <c r="F165" s="32">
        <v>12</v>
      </c>
      <c r="G165" s="32"/>
      <c r="H165" s="32">
        <f t="shared" si="54"/>
        <v>12</v>
      </c>
      <c r="I165" s="32"/>
      <c r="J165" s="32">
        <v>116.7</v>
      </c>
      <c r="K165" s="32"/>
      <c r="L165" s="32">
        <f t="shared" si="52"/>
        <v>116.7</v>
      </c>
      <c r="M165" s="32"/>
      <c r="N165" s="32"/>
      <c r="O165" s="32"/>
      <c r="P165" s="32">
        <f t="shared" si="55"/>
        <v>0</v>
      </c>
      <c r="Q165" s="32"/>
      <c r="R165" s="32">
        <v>0</v>
      </c>
      <c r="S165" s="32"/>
      <c r="T165" s="32">
        <f t="shared" si="53"/>
        <v>0</v>
      </c>
      <c r="U165" s="33"/>
    </row>
    <row r="166" spans="1:21" ht="12.75" outlineLevel="1">
      <c r="A166" s="29" t="s">
        <v>307</v>
      </c>
      <c r="B166" s="34" t="s">
        <v>308</v>
      </c>
      <c r="C166" s="31">
        <f t="shared" si="49"/>
        <v>30.5</v>
      </c>
      <c r="D166" s="31">
        <f t="shared" si="50"/>
        <v>0</v>
      </c>
      <c r="E166" s="31">
        <f t="shared" si="51"/>
        <v>30.5</v>
      </c>
      <c r="F166" s="32"/>
      <c r="G166" s="32"/>
      <c r="H166" s="32">
        <f t="shared" si="54"/>
        <v>0</v>
      </c>
      <c r="I166" s="32"/>
      <c r="J166" s="32">
        <v>31.2</v>
      </c>
      <c r="K166" s="32"/>
      <c r="L166" s="32">
        <f t="shared" si="52"/>
        <v>31.2</v>
      </c>
      <c r="M166" s="32"/>
      <c r="N166" s="32"/>
      <c r="O166" s="32"/>
      <c r="P166" s="32">
        <f t="shared" si="55"/>
        <v>0</v>
      </c>
      <c r="Q166" s="32"/>
      <c r="R166" s="32">
        <v>-0.7</v>
      </c>
      <c r="S166" s="32"/>
      <c r="T166" s="32">
        <f t="shared" si="53"/>
        <v>-0.7</v>
      </c>
      <c r="U166" s="33"/>
    </row>
    <row r="167" spans="1:21" ht="25.5" outlineLevel="1">
      <c r="A167" s="29" t="s">
        <v>309</v>
      </c>
      <c r="B167" s="34" t="s">
        <v>310</v>
      </c>
      <c r="C167" s="31">
        <f t="shared" si="49"/>
        <v>99.39999999999999</v>
      </c>
      <c r="D167" s="31">
        <f t="shared" si="50"/>
        <v>0</v>
      </c>
      <c r="E167" s="31">
        <f t="shared" si="51"/>
        <v>99.39999999999999</v>
      </c>
      <c r="F167" s="32">
        <v>5</v>
      </c>
      <c r="G167" s="32"/>
      <c r="H167" s="32">
        <f t="shared" si="54"/>
        <v>5</v>
      </c>
      <c r="I167" s="32"/>
      <c r="J167" s="32">
        <v>35.8</v>
      </c>
      <c r="K167" s="32"/>
      <c r="L167" s="32">
        <f t="shared" si="52"/>
        <v>35.8</v>
      </c>
      <c r="M167" s="32"/>
      <c r="N167" s="32">
        <v>61</v>
      </c>
      <c r="O167" s="32"/>
      <c r="P167" s="32">
        <f t="shared" si="55"/>
        <v>61</v>
      </c>
      <c r="Q167" s="32"/>
      <c r="R167" s="32">
        <v>-2.4</v>
      </c>
      <c r="S167" s="32"/>
      <c r="T167" s="32">
        <f t="shared" si="53"/>
        <v>-2.4</v>
      </c>
      <c r="U167" s="33"/>
    </row>
    <row r="168" spans="1:21" ht="25.5" outlineLevel="1">
      <c r="A168" s="29" t="s">
        <v>311</v>
      </c>
      <c r="B168" s="34" t="s">
        <v>312</v>
      </c>
      <c r="C168" s="31">
        <f t="shared" si="49"/>
        <v>27.299999999999997</v>
      </c>
      <c r="D168" s="31">
        <f t="shared" si="50"/>
        <v>0</v>
      </c>
      <c r="E168" s="31">
        <f t="shared" si="51"/>
        <v>27.299999999999997</v>
      </c>
      <c r="F168" s="32"/>
      <c r="G168" s="32"/>
      <c r="H168" s="32">
        <f t="shared" si="54"/>
        <v>0</v>
      </c>
      <c r="I168" s="32"/>
      <c r="J168" s="32">
        <v>46.8</v>
      </c>
      <c r="K168" s="32"/>
      <c r="L168" s="32">
        <f t="shared" si="52"/>
        <v>46.8</v>
      </c>
      <c r="M168" s="32"/>
      <c r="N168" s="32"/>
      <c r="O168" s="32"/>
      <c r="P168" s="32">
        <f t="shared" si="55"/>
        <v>0</v>
      </c>
      <c r="Q168" s="32"/>
      <c r="R168" s="32">
        <v>-19.5</v>
      </c>
      <c r="S168" s="32"/>
      <c r="T168" s="32">
        <f t="shared" si="53"/>
        <v>-19.5</v>
      </c>
      <c r="U168" s="33"/>
    </row>
    <row r="169" spans="1:21" ht="25.5" outlineLevel="1">
      <c r="A169" s="29" t="s">
        <v>313</v>
      </c>
      <c r="B169" s="34" t="s">
        <v>314</v>
      </c>
      <c r="C169" s="31">
        <f t="shared" si="49"/>
        <v>78</v>
      </c>
      <c r="D169" s="31">
        <f t="shared" si="50"/>
        <v>0</v>
      </c>
      <c r="E169" s="31">
        <f t="shared" si="51"/>
        <v>78</v>
      </c>
      <c r="F169" s="32"/>
      <c r="G169" s="32"/>
      <c r="H169" s="32">
        <f t="shared" si="54"/>
        <v>0</v>
      </c>
      <c r="I169" s="32"/>
      <c r="J169" s="32">
        <v>55</v>
      </c>
      <c r="K169" s="32"/>
      <c r="L169" s="32">
        <f t="shared" si="52"/>
        <v>55</v>
      </c>
      <c r="M169" s="32"/>
      <c r="N169" s="32">
        <v>23</v>
      </c>
      <c r="O169" s="32"/>
      <c r="P169" s="32">
        <f t="shared" si="55"/>
        <v>23</v>
      </c>
      <c r="Q169" s="32"/>
      <c r="R169" s="32">
        <v>0</v>
      </c>
      <c r="S169" s="32"/>
      <c r="T169" s="32">
        <f t="shared" si="53"/>
        <v>0</v>
      </c>
      <c r="U169" s="33"/>
    </row>
    <row r="170" spans="1:21" ht="25.5" outlineLevel="1">
      <c r="A170" s="29" t="s">
        <v>315</v>
      </c>
      <c r="B170" s="34" t="s">
        <v>316</v>
      </c>
      <c r="C170" s="31">
        <f t="shared" si="49"/>
        <v>50.5</v>
      </c>
      <c r="D170" s="31">
        <f t="shared" si="50"/>
        <v>0</v>
      </c>
      <c r="E170" s="31">
        <f t="shared" si="51"/>
        <v>50.5</v>
      </c>
      <c r="F170" s="32"/>
      <c r="G170" s="32"/>
      <c r="H170" s="32">
        <f t="shared" si="54"/>
        <v>0</v>
      </c>
      <c r="I170" s="32"/>
      <c r="J170" s="32">
        <v>83.4</v>
      </c>
      <c r="K170" s="32"/>
      <c r="L170" s="32">
        <f t="shared" si="52"/>
        <v>83.4</v>
      </c>
      <c r="M170" s="32"/>
      <c r="N170" s="32">
        <v>14.1</v>
      </c>
      <c r="O170" s="32"/>
      <c r="P170" s="32">
        <f t="shared" si="55"/>
        <v>14.1</v>
      </c>
      <c r="Q170" s="32"/>
      <c r="R170" s="32">
        <v>-47</v>
      </c>
      <c r="S170" s="32"/>
      <c r="T170" s="32">
        <f t="shared" si="53"/>
        <v>-47</v>
      </c>
      <c r="U170" s="33"/>
    </row>
    <row r="171" spans="1:21" ht="12.75" outlineLevel="1">
      <c r="A171" s="29" t="s">
        <v>317</v>
      </c>
      <c r="B171" s="34" t="s">
        <v>318</v>
      </c>
      <c r="C171" s="31">
        <f t="shared" si="49"/>
        <v>3316.9</v>
      </c>
      <c r="D171" s="31">
        <f t="shared" si="50"/>
        <v>198</v>
      </c>
      <c r="E171" s="31">
        <f t="shared" si="51"/>
        <v>3514.9</v>
      </c>
      <c r="F171" s="32">
        <v>153</v>
      </c>
      <c r="G171" s="32"/>
      <c r="H171" s="32">
        <f t="shared" si="54"/>
        <v>153</v>
      </c>
      <c r="I171" s="32"/>
      <c r="J171" s="32">
        <v>962.4</v>
      </c>
      <c r="K171" s="32"/>
      <c r="L171" s="32">
        <f t="shared" si="52"/>
        <v>962.4</v>
      </c>
      <c r="M171" s="32"/>
      <c r="N171" s="32">
        <v>1901.5</v>
      </c>
      <c r="O171" s="32"/>
      <c r="P171" s="32">
        <f t="shared" si="55"/>
        <v>1901.5</v>
      </c>
      <c r="Q171" s="32"/>
      <c r="R171" s="32">
        <v>300</v>
      </c>
      <c r="S171" s="32">
        <v>198</v>
      </c>
      <c r="T171" s="32">
        <f t="shared" si="53"/>
        <v>498</v>
      </c>
      <c r="U171" s="33"/>
    </row>
    <row r="172" spans="1:21" ht="12.75" outlineLevel="1">
      <c r="A172" s="29" t="s">
        <v>319</v>
      </c>
      <c r="B172" s="34" t="s">
        <v>320</v>
      </c>
      <c r="C172" s="31">
        <f t="shared" si="49"/>
        <v>2272.8</v>
      </c>
      <c r="D172" s="31">
        <f t="shared" si="50"/>
        <v>-723</v>
      </c>
      <c r="E172" s="31">
        <f t="shared" si="51"/>
        <v>1549.8000000000002</v>
      </c>
      <c r="F172" s="32">
        <v>32</v>
      </c>
      <c r="G172" s="32"/>
      <c r="H172" s="32">
        <f t="shared" si="54"/>
        <v>32</v>
      </c>
      <c r="I172" s="32"/>
      <c r="J172" s="32">
        <v>954.1</v>
      </c>
      <c r="K172" s="32"/>
      <c r="L172" s="32">
        <f t="shared" si="52"/>
        <v>954.1</v>
      </c>
      <c r="M172" s="32"/>
      <c r="N172" s="32">
        <v>1286.7</v>
      </c>
      <c r="O172" s="32"/>
      <c r="P172" s="32">
        <f t="shared" si="55"/>
        <v>1286.7</v>
      </c>
      <c r="Q172" s="32"/>
      <c r="R172" s="32">
        <v>0</v>
      </c>
      <c r="S172" s="32">
        <v>-723</v>
      </c>
      <c r="T172" s="32">
        <f t="shared" si="53"/>
        <v>-723</v>
      </c>
      <c r="U172" s="33"/>
    </row>
    <row r="173" spans="1:21" ht="12.75" outlineLevel="1">
      <c r="A173" s="29" t="s">
        <v>321</v>
      </c>
      <c r="B173" s="34" t="s">
        <v>322</v>
      </c>
      <c r="C173" s="31">
        <f t="shared" si="49"/>
        <v>4720.1</v>
      </c>
      <c r="D173" s="31">
        <f t="shared" si="50"/>
        <v>-1989</v>
      </c>
      <c r="E173" s="31">
        <f t="shared" si="51"/>
        <v>2731.1000000000004</v>
      </c>
      <c r="F173" s="32"/>
      <c r="G173" s="32"/>
      <c r="H173" s="32">
        <f t="shared" si="54"/>
        <v>0</v>
      </c>
      <c r="I173" s="32"/>
      <c r="J173" s="32">
        <v>2048.4</v>
      </c>
      <c r="K173" s="32"/>
      <c r="L173" s="32">
        <f t="shared" si="52"/>
        <v>2048.4</v>
      </c>
      <c r="M173" s="32"/>
      <c r="N173" s="32">
        <v>2671.7</v>
      </c>
      <c r="O173" s="32"/>
      <c r="P173" s="32">
        <f t="shared" si="55"/>
        <v>2671.7</v>
      </c>
      <c r="Q173" s="32"/>
      <c r="R173" s="32">
        <v>0</v>
      </c>
      <c r="S173" s="32">
        <v>-1989</v>
      </c>
      <c r="T173" s="32">
        <f t="shared" si="53"/>
        <v>-1989</v>
      </c>
      <c r="U173" s="33"/>
    </row>
    <row r="174" spans="1:23" s="28" customFormat="1" ht="15" customHeight="1">
      <c r="A174" s="22" t="s">
        <v>323</v>
      </c>
      <c r="B174" s="48" t="s">
        <v>324</v>
      </c>
      <c r="C174" s="25">
        <f aca="true" t="shared" si="56" ref="C174:T174">SUM(C175:C188)</f>
        <v>71912.69999999998</v>
      </c>
      <c r="D174" s="25">
        <f t="shared" si="56"/>
        <v>-377.2800000000001</v>
      </c>
      <c r="E174" s="25">
        <f t="shared" si="56"/>
        <v>71535.42</v>
      </c>
      <c r="F174" s="25">
        <f t="shared" si="56"/>
        <v>23418.099999999995</v>
      </c>
      <c r="G174" s="25">
        <f t="shared" si="56"/>
        <v>0</v>
      </c>
      <c r="H174" s="25">
        <f t="shared" si="56"/>
        <v>23418.099999999995</v>
      </c>
      <c r="I174" s="25">
        <f t="shared" si="56"/>
        <v>0</v>
      </c>
      <c r="J174" s="25">
        <f t="shared" si="56"/>
        <v>16179.6</v>
      </c>
      <c r="K174" s="25">
        <f t="shared" si="56"/>
        <v>0</v>
      </c>
      <c r="L174" s="25">
        <f t="shared" si="56"/>
        <v>16179.6</v>
      </c>
      <c r="M174" s="25">
        <f t="shared" si="56"/>
        <v>0</v>
      </c>
      <c r="N174" s="25">
        <f t="shared" si="56"/>
        <v>14489.900000000001</v>
      </c>
      <c r="O174" s="25">
        <f t="shared" si="56"/>
        <v>0</v>
      </c>
      <c r="P174" s="25">
        <f t="shared" si="56"/>
        <v>14489.900000000001</v>
      </c>
      <c r="Q174" s="25">
        <f t="shared" si="56"/>
        <v>0</v>
      </c>
      <c r="R174" s="25">
        <f t="shared" si="56"/>
        <v>17825.1</v>
      </c>
      <c r="S174" s="25">
        <f t="shared" si="56"/>
        <v>-377.2800000000001</v>
      </c>
      <c r="T174" s="25">
        <f t="shared" si="56"/>
        <v>17447.82</v>
      </c>
      <c r="U174" s="26"/>
      <c r="V174" s="27"/>
      <c r="W174" s="27"/>
    </row>
    <row r="175" spans="1:21" ht="12.75" outlineLevel="1">
      <c r="A175" s="29" t="s">
        <v>325</v>
      </c>
      <c r="B175" s="34" t="s">
        <v>300</v>
      </c>
      <c r="C175" s="31">
        <f aca="true" t="shared" si="57" ref="C175:C188">F175+J175+N175+R175</f>
        <v>52280.899999999994</v>
      </c>
      <c r="D175" s="31">
        <f aca="true" t="shared" si="58" ref="D175:D188">G175+K175+O175+S175</f>
        <v>-1261.9</v>
      </c>
      <c r="E175" s="31">
        <f aca="true" t="shared" si="59" ref="E175:E188">H175+L175+P175+T175</f>
        <v>51019</v>
      </c>
      <c r="F175" s="32">
        <v>19064.5</v>
      </c>
      <c r="G175" s="32"/>
      <c r="H175" s="32">
        <f aca="true" t="shared" si="60" ref="H175:H188">F175+G175</f>
        <v>19064.5</v>
      </c>
      <c r="I175" s="32"/>
      <c r="J175" s="32">
        <v>10355.2</v>
      </c>
      <c r="K175" s="32"/>
      <c r="L175" s="32">
        <f aca="true" t="shared" si="61" ref="L175:L188">J175+K175</f>
        <v>10355.2</v>
      </c>
      <c r="M175" s="32"/>
      <c r="N175" s="32">
        <v>9031.5</v>
      </c>
      <c r="O175" s="32"/>
      <c r="P175" s="32">
        <f aca="true" t="shared" si="62" ref="P175:P188">N175+O175</f>
        <v>9031.5</v>
      </c>
      <c r="Q175" s="32"/>
      <c r="R175" s="32">
        <v>13829.7</v>
      </c>
      <c r="S175" s="32">
        <v>-1261.9</v>
      </c>
      <c r="T175" s="32">
        <f aca="true" t="shared" si="63" ref="T175:T188">R175+S175</f>
        <v>12567.800000000001</v>
      </c>
      <c r="U175" s="33"/>
    </row>
    <row r="176" spans="1:21" ht="12.75" outlineLevel="1">
      <c r="A176" s="29" t="s">
        <v>326</v>
      </c>
      <c r="B176" s="34" t="s">
        <v>327</v>
      </c>
      <c r="C176" s="31">
        <f t="shared" si="57"/>
        <v>271.70000000000005</v>
      </c>
      <c r="D176" s="31">
        <f t="shared" si="58"/>
        <v>-28.3</v>
      </c>
      <c r="E176" s="31">
        <f t="shared" si="59"/>
        <v>243.40000000000003</v>
      </c>
      <c r="F176" s="32">
        <v>84.7</v>
      </c>
      <c r="G176" s="32"/>
      <c r="H176" s="32">
        <f t="shared" si="60"/>
        <v>84.7</v>
      </c>
      <c r="I176" s="32"/>
      <c r="J176" s="32">
        <v>66.6</v>
      </c>
      <c r="K176" s="32"/>
      <c r="L176" s="32">
        <f t="shared" si="61"/>
        <v>66.6</v>
      </c>
      <c r="M176" s="32"/>
      <c r="N176" s="32">
        <v>47</v>
      </c>
      <c r="O176" s="32"/>
      <c r="P176" s="32">
        <f t="shared" si="62"/>
        <v>47</v>
      </c>
      <c r="Q176" s="32"/>
      <c r="R176" s="32">
        <v>73.4</v>
      </c>
      <c r="S176" s="32">
        <v>-28.3</v>
      </c>
      <c r="T176" s="32">
        <f t="shared" si="63"/>
        <v>45.10000000000001</v>
      </c>
      <c r="U176" s="33"/>
    </row>
    <row r="177" spans="1:21" ht="12.75" outlineLevel="1">
      <c r="A177" s="29" t="s">
        <v>328</v>
      </c>
      <c r="B177" s="34" t="s">
        <v>304</v>
      </c>
      <c r="C177" s="31">
        <f t="shared" si="57"/>
        <v>570</v>
      </c>
      <c r="D177" s="31">
        <f t="shared" si="58"/>
        <v>-36.2</v>
      </c>
      <c r="E177" s="31">
        <f t="shared" si="59"/>
        <v>533.8</v>
      </c>
      <c r="F177" s="32">
        <v>239.3</v>
      </c>
      <c r="G177" s="32"/>
      <c r="H177" s="32">
        <f t="shared" si="60"/>
        <v>239.3</v>
      </c>
      <c r="I177" s="32"/>
      <c r="J177" s="32">
        <v>256.1</v>
      </c>
      <c r="K177" s="32"/>
      <c r="L177" s="32">
        <f t="shared" si="61"/>
        <v>256.1</v>
      </c>
      <c r="M177" s="32"/>
      <c r="N177" s="32">
        <v>191.6</v>
      </c>
      <c r="O177" s="32"/>
      <c r="P177" s="32">
        <f t="shared" si="62"/>
        <v>191.6</v>
      </c>
      <c r="Q177" s="32"/>
      <c r="R177" s="32">
        <v>-117</v>
      </c>
      <c r="S177" s="32">
        <v>-36.2</v>
      </c>
      <c r="T177" s="32">
        <f t="shared" si="63"/>
        <v>-153.2</v>
      </c>
      <c r="U177" s="33"/>
    </row>
    <row r="178" spans="1:21" ht="12.75" outlineLevel="1">
      <c r="A178" s="29" t="s">
        <v>329</v>
      </c>
      <c r="B178" s="34" t="s">
        <v>318</v>
      </c>
      <c r="C178" s="31">
        <f t="shared" si="57"/>
        <v>58.2</v>
      </c>
      <c r="D178" s="31">
        <f t="shared" si="58"/>
        <v>-58.2</v>
      </c>
      <c r="E178" s="31">
        <f t="shared" si="59"/>
        <v>0</v>
      </c>
      <c r="F178" s="32">
        <v>25.7</v>
      </c>
      <c r="G178" s="32"/>
      <c r="H178" s="32">
        <f t="shared" si="60"/>
        <v>25.7</v>
      </c>
      <c r="I178" s="32"/>
      <c r="J178" s="32">
        <v>18.5</v>
      </c>
      <c r="K178" s="32"/>
      <c r="L178" s="32">
        <f t="shared" si="61"/>
        <v>18.5</v>
      </c>
      <c r="M178" s="32"/>
      <c r="N178" s="32"/>
      <c r="O178" s="32"/>
      <c r="P178" s="32">
        <f t="shared" si="62"/>
        <v>0</v>
      </c>
      <c r="Q178" s="32"/>
      <c r="R178" s="32">
        <v>14</v>
      </c>
      <c r="S178" s="32">
        <v>-58.2</v>
      </c>
      <c r="T178" s="32">
        <f t="shared" si="63"/>
        <v>-44.2</v>
      </c>
      <c r="U178" s="33"/>
    </row>
    <row r="179" spans="1:21" ht="12.75" outlineLevel="1">
      <c r="A179" s="29" t="s">
        <v>330</v>
      </c>
      <c r="B179" s="34" t="s">
        <v>322</v>
      </c>
      <c r="C179" s="31">
        <f t="shared" si="57"/>
        <v>1416.3999999999999</v>
      </c>
      <c r="D179" s="31">
        <f t="shared" si="58"/>
        <v>-29.3</v>
      </c>
      <c r="E179" s="31">
        <f t="shared" si="59"/>
        <v>1387.1</v>
      </c>
      <c r="F179" s="32">
        <v>0</v>
      </c>
      <c r="G179" s="32"/>
      <c r="H179" s="32">
        <f t="shared" si="60"/>
        <v>0</v>
      </c>
      <c r="I179" s="32"/>
      <c r="J179" s="32">
        <v>163.6</v>
      </c>
      <c r="K179" s="32"/>
      <c r="L179" s="32">
        <f t="shared" si="61"/>
        <v>163.6</v>
      </c>
      <c r="M179" s="32"/>
      <c r="N179" s="32">
        <v>1252.8</v>
      </c>
      <c r="O179" s="32"/>
      <c r="P179" s="32">
        <f t="shared" si="62"/>
        <v>1252.8</v>
      </c>
      <c r="Q179" s="32"/>
      <c r="R179" s="32">
        <v>0</v>
      </c>
      <c r="S179" s="32">
        <v>-29.3</v>
      </c>
      <c r="T179" s="32">
        <f t="shared" si="63"/>
        <v>-29.3</v>
      </c>
      <c r="U179" s="33"/>
    </row>
    <row r="180" spans="1:21" ht="12.75" outlineLevel="1">
      <c r="A180" s="29" t="s">
        <v>331</v>
      </c>
      <c r="B180" s="34" t="s">
        <v>332</v>
      </c>
      <c r="C180" s="31">
        <f t="shared" si="57"/>
        <v>109.5</v>
      </c>
      <c r="D180" s="31">
        <f t="shared" si="58"/>
        <v>-4</v>
      </c>
      <c r="E180" s="31">
        <f t="shared" si="59"/>
        <v>105.5</v>
      </c>
      <c r="F180" s="32">
        <v>29.6</v>
      </c>
      <c r="G180" s="32"/>
      <c r="H180" s="32">
        <f t="shared" si="60"/>
        <v>29.6</v>
      </c>
      <c r="I180" s="32"/>
      <c r="J180" s="32">
        <v>31.8</v>
      </c>
      <c r="K180" s="32"/>
      <c r="L180" s="32">
        <f t="shared" si="61"/>
        <v>31.8</v>
      </c>
      <c r="M180" s="32"/>
      <c r="N180" s="32">
        <v>23.8</v>
      </c>
      <c r="O180" s="32"/>
      <c r="P180" s="32">
        <f t="shared" si="62"/>
        <v>23.8</v>
      </c>
      <c r="Q180" s="32"/>
      <c r="R180" s="32">
        <v>24.3</v>
      </c>
      <c r="S180" s="32">
        <v>-4</v>
      </c>
      <c r="T180" s="32">
        <f t="shared" si="63"/>
        <v>20.3</v>
      </c>
      <c r="U180" s="33"/>
    </row>
    <row r="181" spans="1:21" ht="12.75" outlineLevel="1">
      <c r="A181" s="29" t="s">
        <v>333</v>
      </c>
      <c r="B181" s="34" t="s">
        <v>334</v>
      </c>
      <c r="C181" s="31">
        <f t="shared" si="57"/>
        <v>2</v>
      </c>
      <c r="D181" s="31">
        <f t="shared" si="58"/>
        <v>-1.4</v>
      </c>
      <c r="E181" s="31">
        <f t="shared" si="59"/>
        <v>0.6000000000000001</v>
      </c>
      <c r="F181" s="32">
        <v>2.2</v>
      </c>
      <c r="G181" s="32"/>
      <c r="H181" s="32">
        <f t="shared" si="60"/>
        <v>2.2</v>
      </c>
      <c r="I181" s="32"/>
      <c r="J181" s="32">
        <v>2.3</v>
      </c>
      <c r="K181" s="32"/>
      <c r="L181" s="32">
        <f t="shared" si="61"/>
        <v>2.3</v>
      </c>
      <c r="M181" s="32"/>
      <c r="N181" s="32">
        <v>-2.5</v>
      </c>
      <c r="O181" s="32"/>
      <c r="P181" s="32">
        <f t="shared" si="62"/>
        <v>-2.5</v>
      </c>
      <c r="Q181" s="32"/>
      <c r="R181" s="32">
        <v>0</v>
      </c>
      <c r="S181" s="32">
        <v>-1.4</v>
      </c>
      <c r="T181" s="32">
        <f t="shared" si="63"/>
        <v>-1.4</v>
      </c>
      <c r="U181" s="33"/>
    </row>
    <row r="182" spans="1:21" ht="12.75" outlineLevel="1">
      <c r="A182" s="29" t="s">
        <v>335</v>
      </c>
      <c r="B182" s="34" t="s">
        <v>336</v>
      </c>
      <c r="C182" s="31">
        <f t="shared" si="57"/>
        <v>725.4</v>
      </c>
      <c r="D182" s="31">
        <f t="shared" si="58"/>
        <v>6.22</v>
      </c>
      <c r="E182" s="31">
        <f t="shared" si="59"/>
        <v>731.62</v>
      </c>
      <c r="F182" s="32">
        <v>37.8</v>
      </c>
      <c r="G182" s="32"/>
      <c r="H182" s="32">
        <f t="shared" si="60"/>
        <v>37.8</v>
      </c>
      <c r="I182" s="32"/>
      <c r="J182" s="32">
        <v>221.7</v>
      </c>
      <c r="K182" s="32"/>
      <c r="L182" s="32">
        <f t="shared" si="61"/>
        <v>221.7</v>
      </c>
      <c r="M182" s="32"/>
      <c r="N182" s="32">
        <v>232.2</v>
      </c>
      <c r="O182" s="32"/>
      <c r="P182" s="32">
        <f t="shared" si="62"/>
        <v>232.2</v>
      </c>
      <c r="Q182" s="32"/>
      <c r="R182" s="32">
        <v>233.7</v>
      </c>
      <c r="S182" s="32">
        <v>6.22</v>
      </c>
      <c r="T182" s="32">
        <f t="shared" si="63"/>
        <v>239.92</v>
      </c>
      <c r="U182" s="33"/>
    </row>
    <row r="183" spans="1:21" ht="12.75" outlineLevel="1">
      <c r="A183" s="29" t="s">
        <v>337</v>
      </c>
      <c r="B183" s="34" t="s">
        <v>338</v>
      </c>
      <c r="C183" s="31">
        <f t="shared" si="57"/>
        <v>162.70000000000002</v>
      </c>
      <c r="D183" s="31">
        <f t="shared" si="58"/>
        <v>27</v>
      </c>
      <c r="E183" s="31">
        <f t="shared" si="59"/>
        <v>189.7</v>
      </c>
      <c r="F183" s="32">
        <v>36.8</v>
      </c>
      <c r="G183" s="32"/>
      <c r="H183" s="32">
        <f t="shared" si="60"/>
        <v>36.8</v>
      </c>
      <c r="I183" s="32"/>
      <c r="J183" s="32">
        <v>50.1</v>
      </c>
      <c r="K183" s="32"/>
      <c r="L183" s="32">
        <f t="shared" si="61"/>
        <v>50.1</v>
      </c>
      <c r="M183" s="32"/>
      <c r="N183" s="32">
        <v>47.5</v>
      </c>
      <c r="O183" s="32"/>
      <c r="P183" s="32">
        <f t="shared" si="62"/>
        <v>47.5</v>
      </c>
      <c r="Q183" s="32"/>
      <c r="R183" s="32">
        <v>28.3</v>
      </c>
      <c r="S183" s="32">
        <v>27</v>
      </c>
      <c r="T183" s="32">
        <f t="shared" si="63"/>
        <v>55.3</v>
      </c>
      <c r="U183" s="33"/>
    </row>
    <row r="184" spans="1:21" ht="12.75" outlineLevel="1">
      <c r="A184" s="29" t="s">
        <v>339</v>
      </c>
      <c r="B184" s="34" t="s">
        <v>340</v>
      </c>
      <c r="C184" s="31">
        <f t="shared" si="57"/>
        <v>735</v>
      </c>
      <c r="D184" s="31">
        <f t="shared" si="58"/>
        <v>110</v>
      </c>
      <c r="E184" s="31">
        <f t="shared" si="59"/>
        <v>845</v>
      </c>
      <c r="F184" s="32">
        <v>213.6</v>
      </c>
      <c r="G184" s="32"/>
      <c r="H184" s="32">
        <f t="shared" si="60"/>
        <v>213.6</v>
      </c>
      <c r="I184" s="32"/>
      <c r="J184" s="32">
        <v>207.2</v>
      </c>
      <c r="K184" s="32"/>
      <c r="L184" s="32">
        <f t="shared" si="61"/>
        <v>207.2</v>
      </c>
      <c r="M184" s="32"/>
      <c r="N184" s="32">
        <v>132.5</v>
      </c>
      <c r="O184" s="32"/>
      <c r="P184" s="32">
        <f t="shared" si="62"/>
        <v>132.5</v>
      </c>
      <c r="Q184" s="32"/>
      <c r="R184" s="32">
        <v>181.7</v>
      </c>
      <c r="S184" s="32">
        <v>110</v>
      </c>
      <c r="T184" s="32">
        <f t="shared" si="63"/>
        <v>291.7</v>
      </c>
      <c r="U184" s="33"/>
    </row>
    <row r="185" spans="1:21" ht="12.75" outlineLevel="1">
      <c r="A185" s="29" t="s">
        <v>341</v>
      </c>
      <c r="B185" s="34" t="s">
        <v>342</v>
      </c>
      <c r="C185" s="31">
        <f t="shared" si="57"/>
        <v>3170.9000000000005</v>
      </c>
      <c r="D185" s="31">
        <f t="shared" si="58"/>
        <v>578.5</v>
      </c>
      <c r="E185" s="31">
        <f t="shared" si="59"/>
        <v>3749.4000000000005</v>
      </c>
      <c r="F185" s="32">
        <v>650.1</v>
      </c>
      <c r="G185" s="32"/>
      <c r="H185" s="32">
        <f t="shared" si="60"/>
        <v>650.1</v>
      </c>
      <c r="I185" s="32"/>
      <c r="J185" s="32">
        <v>1069.3</v>
      </c>
      <c r="K185" s="32"/>
      <c r="L185" s="32">
        <f t="shared" si="61"/>
        <v>1069.3</v>
      </c>
      <c r="M185" s="32"/>
      <c r="N185" s="32">
        <v>572.2</v>
      </c>
      <c r="O185" s="32"/>
      <c r="P185" s="32">
        <f t="shared" si="62"/>
        <v>572.2</v>
      </c>
      <c r="Q185" s="32"/>
      <c r="R185" s="32">
        <v>879.3</v>
      </c>
      <c r="S185" s="32">
        <f>517+61.5</f>
        <v>578.5</v>
      </c>
      <c r="T185" s="32">
        <f t="shared" si="63"/>
        <v>1457.8</v>
      </c>
      <c r="U185" s="33"/>
    </row>
    <row r="186" spans="1:21" ht="12.75" outlineLevel="1">
      <c r="A186" s="29" t="s">
        <v>343</v>
      </c>
      <c r="B186" s="34" t="s">
        <v>344</v>
      </c>
      <c r="C186" s="31">
        <f t="shared" si="57"/>
        <v>1741</v>
      </c>
      <c r="D186" s="31">
        <f t="shared" si="58"/>
        <v>0</v>
      </c>
      <c r="E186" s="31">
        <f t="shared" si="59"/>
        <v>1741</v>
      </c>
      <c r="F186" s="32">
        <v>583.2</v>
      </c>
      <c r="G186" s="32"/>
      <c r="H186" s="32">
        <f t="shared" si="60"/>
        <v>583.2</v>
      </c>
      <c r="I186" s="32"/>
      <c r="J186" s="32">
        <v>569.9</v>
      </c>
      <c r="K186" s="32"/>
      <c r="L186" s="32">
        <f t="shared" si="61"/>
        <v>569.9</v>
      </c>
      <c r="M186" s="32"/>
      <c r="N186" s="32">
        <v>94.2</v>
      </c>
      <c r="O186" s="32"/>
      <c r="P186" s="32">
        <f t="shared" si="62"/>
        <v>94.2</v>
      </c>
      <c r="Q186" s="32"/>
      <c r="R186" s="32">
        <v>493.7</v>
      </c>
      <c r="S186" s="32"/>
      <c r="T186" s="32">
        <f t="shared" si="63"/>
        <v>493.7</v>
      </c>
      <c r="U186" s="33"/>
    </row>
    <row r="187" spans="1:21" ht="12.75" outlineLevel="1">
      <c r="A187" s="29" t="s">
        <v>345</v>
      </c>
      <c r="B187" s="34" t="s">
        <v>346</v>
      </c>
      <c r="C187" s="31">
        <f t="shared" si="57"/>
        <v>3069</v>
      </c>
      <c r="D187" s="31">
        <f t="shared" si="58"/>
        <v>125.7</v>
      </c>
      <c r="E187" s="31">
        <f t="shared" si="59"/>
        <v>3194.7</v>
      </c>
      <c r="F187" s="32">
        <v>398.6</v>
      </c>
      <c r="G187" s="32"/>
      <c r="H187" s="32">
        <f t="shared" si="60"/>
        <v>398.6</v>
      </c>
      <c r="I187" s="32"/>
      <c r="J187" s="32">
        <v>963.3</v>
      </c>
      <c r="K187" s="32"/>
      <c r="L187" s="32">
        <f t="shared" si="61"/>
        <v>963.3</v>
      </c>
      <c r="M187" s="32"/>
      <c r="N187" s="32">
        <v>1220.1</v>
      </c>
      <c r="O187" s="32"/>
      <c r="P187" s="32">
        <f t="shared" si="62"/>
        <v>1220.1</v>
      </c>
      <c r="Q187" s="32"/>
      <c r="R187" s="32">
        <v>487</v>
      </c>
      <c r="S187" s="32">
        <v>125.7</v>
      </c>
      <c r="T187" s="32">
        <f t="shared" si="63"/>
        <v>612.7</v>
      </c>
      <c r="U187" s="33"/>
    </row>
    <row r="188" spans="1:21" ht="12.75" outlineLevel="1">
      <c r="A188" s="29" t="s">
        <v>347</v>
      </c>
      <c r="B188" s="34" t="s">
        <v>348</v>
      </c>
      <c r="C188" s="31">
        <f t="shared" si="57"/>
        <v>7600</v>
      </c>
      <c r="D188" s="31">
        <f t="shared" si="58"/>
        <v>194.6</v>
      </c>
      <c r="E188" s="31">
        <f t="shared" si="59"/>
        <v>7794.6</v>
      </c>
      <c r="F188" s="32">
        <v>2052</v>
      </c>
      <c r="G188" s="32"/>
      <c r="H188" s="32">
        <f t="shared" si="60"/>
        <v>2052</v>
      </c>
      <c r="I188" s="32"/>
      <c r="J188" s="32">
        <v>2204</v>
      </c>
      <c r="K188" s="32"/>
      <c r="L188" s="32">
        <f t="shared" si="61"/>
        <v>2204</v>
      </c>
      <c r="M188" s="32"/>
      <c r="N188" s="32">
        <v>1647</v>
      </c>
      <c r="O188" s="32"/>
      <c r="P188" s="32">
        <f t="shared" si="62"/>
        <v>1647</v>
      </c>
      <c r="Q188" s="32"/>
      <c r="R188" s="32">
        <v>1697</v>
      </c>
      <c r="S188" s="32">
        <v>194.6</v>
      </c>
      <c r="T188" s="32">
        <f t="shared" si="63"/>
        <v>1891.6</v>
      </c>
      <c r="U188" s="33"/>
    </row>
    <row r="189" spans="1:23" s="28" customFormat="1" ht="50.25" customHeight="1">
      <c r="A189" s="22" t="s">
        <v>349</v>
      </c>
      <c r="B189" s="48" t="s">
        <v>350</v>
      </c>
      <c r="C189" s="25">
        <f>C191+C190</f>
        <v>78.3</v>
      </c>
      <c r="D189" s="25">
        <f aca="true" t="shared" si="64" ref="D189:R189">D191+D190</f>
        <v>-26.4</v>
      </c>
      <c r="E189" s="25">
        <f t="shared" si="64"/>
        <v>51.900000000000006</v>
      </c>
      <c r="F189" s="25">
        <f t="shared" si="64"/>
        <v>21.1</v>
      </c>
      <c r="G189" s="25">
        <f t="shared" si="64"/>
        <v>0</v>
      </c>
      <c r="H189" s="25">
        <f t="shared" si="64"/>
        <v>21.1</v>
      </c>
      <c r="I189" s="25">
        <f t="shared" si="64"/>
        <v>0</v>
      </c>
      <c r="J189" s="25">
        <f t="shared" si="64"/>
        <v>22.6</v>
      </c>
      <c r="K189" s="25">
        <f t="shared" si="64"/>
        <v>0</v>
      </c>
      <c r="L189" s="25">
        <f t="shared" si="64"/>
        <v>22.6</v>
      </c>
      <c r="M189" s="25">
        <f t="shared" si="64"/>
        <v>0</v>
      </c>
      <c r="N189" s="25">
        <f t="shared" si="64"/>
        <v>16.6</v>
      </c>
      <c r="O189" s="25">
        <f t="shared" si="64"/>
        <v>0</v>
      </c>
      <c r="P189" s="25">
        <f t="shared" si="64"/>
        <v>16.6</v>
      </c>
      <c r="Q189" s="25">
        <f t="shared" si="64"/>
        <v>0</v>
      </c>
      <c r="R189" s="25">
        <f t="shared" si="64"/>
        <v>18</v>
      </c>
      <c r="S189" s="25">
        <f>S191+S190</f>
        <v>-26.4</v>
      </c>
      <c r="T189" s="25">
        <f>T191+T190</f>
        <v>-8.399999999999999</v>
      </c>
      <c r="U189" s="26"/>
      <c r="V189" s="27"/>
      <c r="W189" s="27"/>
    </row>
    <row r="190" spans="1:21" ht="27" customHeight="1" outlineLevel="1">
      <c r="A190" s="29" t="s">
        <v>351</v>
      </c>
      <c r="B190" s="34" t="s">
        <v>352</v>
      </c>
      <c r="C190" s="31">
        <f aca="true" t="shared" si="65" ref="C190:E191">F190+J190+N190+R190</f>
        <v>78</v>
      </c>
      <c r="D190" s="31">
        <f t="shared" si="65"/>
        <v>-26.4</v>
      </c>
      <c r="E190" s="31">
        <f t="shared" si="65"/>
        <v>51.60000000000001</v>
      </c>
      <c r="F190" s="32">
        <v>21.1</v>
      </c>
      <c r="G190" s="32"/>
      <c r="H190" s="32">
        <v>21.1</v>
      </c>
      <c r="I190" s="32"/>
      <c r="J190" s="32">
        <v>22.6</v>
      </c>
      <c r="K190" s="32"/>
      <c r="L190" s="32">
        <v>22.6</v>
      </c>
      <c r="M190" s="32"/>
      <c r="N190" s="32">
        <v>16.6</v>
      </c>
      <c r="O190" s="32"/>
      <c r="P190" s="32">
        <v>16.6</v>
      </c>
      <c r="Q190" s="32"/>
      <c r="R190" s="32">
        <v>17.7</v>
      </c>
      <c r="S190" s="32">
        <v>-26.4</v>
      </c>
      <c r="T190" s="32">
        <f>R190+S190</f>
        <v>-8.7</v>
      </c>
      <c r="U190" s="33"/>
    </row>
    <row r="191" spans="1:21" ht="15" customHeight="1" outlineLevel="1">
      <c r="A191" s="29" t="s">
        <v>353</v>
      </c>
      <c r="B191" s="34" t="s">
        <v>306</v>
      </c>
      <c r="C191" s="31">
        <f t="shared" si="65"/>
        <v>0.3</v>
      </c>
      <c r="D191" s="31">
        <f t="shared" si="65"/>
        <v>0</v>
      </c>
      <c r="E191" s="31">
        <f t="shared" si="65"/>
        <v>0.3</v>
      </c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>
        <v>0.3</v>
      </c>
      <c r="S191" s="32"/>
      <c r="T191" s="32">
        <f>R191+S191</f>
        <v>0.3</v>
      </c>
      <c r="U191" s="33"/>
    </row>
    <row r="192" spans="1:21" ht="43.5" customHeight="1">
      <c r="A192" s="29" t="s">
        <v>354</v>
      </c>
      <c r="B192" s="34" t="s">
        <v>355</v>
      </c>
      <c r="C192" s="31">
        <f aca="true" t="shared" si="66" ref="C192:T192">C193</f>
        <v>9344.800000000001</v>
      </c>
      <c r="D192" s="31">
        <f t="shared" si="66"/>
        <v>608</v>
      </c>
      <c r="E192" s="31">
        <f t="shared" si="66"/>
        <v>9952.8</v>
      </c>
      <c r="F192" s="31">
        <f t="shared" si="66"/>
        <v>1284.1</v>
      </c>
      <c r="G192" s="31">
        <f t="shared" si="66"/>
        <v>0</v>
      </c>
      <c r="H192" s="31">
        <f t="shared" si="66"/>
        <v>1284.1</v>
      </c>
      <c r="I192" s="31">
        <f t="shared" si="66"/>
        <v>0</v>
      </c>
      <c r="J192" s="31">
        <f t="shared" si="66"/>
        <v>4869.5</v>
      </c>
      <c r="K192" s="31">
        <f t="shared" si="66"/>
        <v>0</v>
      </c>
      <c r="L192" s="31">
        <f t="shared" si="66"/>
        <v>4869.5</v>
      </c>
      <c r="M192" s="31">
        <f t="shared" si="66"/>
        <v>0</v>
      </c>
      <c r="N192" s="31">
        <f t="shared" si="66"/>
        <v>1572.1999999999998</v>
      </c>
      <c r="O192" s="31">
        <f t="shared" si="66"/>
        <v>0</v>
      </c>
      <c r="P192" s="31">
        <f t="shared" si="66"/>
        <v>1572.1999999999998</v>
      </c>
      <c r="Q192" s="31">
        <f t="shared" si="66"/>
        <v>0</v>
      </c>
      <c r="R192" s="31">
        <f t="shared" si="66"/>
        <v>1619</v>
      </c>
      <c r="S192" s="31">
        <f t="shared" si="66"/>
        <v>608</v>
      </c>
      <c r="T192" s="31">
        <f t="shared" si="66"/>
        <v>2227</v>
      </c>
      <c r="U192" s="33"/>
    </row>
    <row r="193" spans="1:21" ht="58.5" customHeight="1">
      <c r="A193" s="29" t="s">
        <v>356</v>
      </c>
      <c r="B193" s="34" t="s">
        <v>357</v>
      </c>
      <c r="C193" s="31">
        <f aca="true" t="shared" si="67" ref="C193:T193">C194+C204</f>
        <v>9344.800000000001</v>
      </c>
      <c r="D193" s="31">
        <f t="shared" si="67"/>
        <v>608</v>
      </c>
      <c r="E193" s="31">
        <f t="shared" si="67"/>
        <v>9952.8</v>
      </c>
      <c r="F193" s="31">
        <f t="shared" si="67"/>
        <v>1284.1</v>
      </c>
      <c r="G193" s="31">
        <f t="shared" si="67"/>
        <v>0</v>
      </c>
      <c r="H193" s="31">
        <f t="shared" si="67"/>
        <v>1284.1</v>
      </c>
      <c r="I193" s="31">
        <f t="shared" si="67"/>
        <v>0</v>
      </c>
      <c r="J193" s="31">
        <f t="shared" si="67"/>
        <v>4869.5</v>
      </c>
      <c r="K193" s="31">
        <f t="shared" si="67"/>
        <v>0</v>
      </c>
      <c r="L193" s="31">
        <f t="shared" si="67"/>
        <v>4869.5</v>
      </c>
      <c r="M193" s="31">
        <f t="shared" si="67"/>
        <v>0</v>
      </c>
      <c r="N193" s="31">
        <f t="shared" si="67"/>
        <v>1572.1999999999998</v>
      </c>
      <c r="O193" s="31">
        <f t="shared" si="67"/>
        <v>0</v>
      </c>
      <c r="P193" s="31">
        <f t="shared" si="67"/>
        <v>1572.1999999999998</v>
      </c>
      <c r="Q193" s="31">
        <f t="shared" si="67"/>
        <v>0</v>
      </c>
      <c r="R193" s="31">
        <f t="shared" si="67"/>
        <v>1619</v>
      </c>
      <c r="S193" s="31">
        <f t="shared" si="67"/>
        <v>608</v>
      </c>
      <c r="T193" s="31">
        <f t="shared" si="67"/>
        <v>2227</v>
      </c>
      <c r="U193" s="33"/>
    </row>
    <row r="194" spans="1:23" s="28" customFormat="1" ht="57" customHeight="1">
      <c r="A194" s="22" t="s">
        <v>358</v>
      </c>
      <c r="B194" s="48" t="s">
        <v>359</v>
      </c>
      <c r="C194" s="25">
        <f aca="true" t="shared" si="68" ref="C194:T194">SUM(C195:C203)</f>
        <v>2100.2999999999997</v>
      </c>
      <c r="D194" s="25">
        <f t="shared" si="68"/>
        <v>0</v>
      </c>
      <c r="E194" s="25">
        <f t="shared" si="68"/>
        <v>2100.2999999999997</v>
      </c>
      <c r="F194" s="25">
        <f t="shared" si="68"/>
        <v>0</v>
      </c>
      <c r="G194" s="25">
        <f t="shared" si="68"/>
        <v>0</v>
      </c>
      <c r="H194" s="25">
        <f t="shared" si="68"/>
        <v>0</v>
      </c>
      <c r="I194" s="25">
        <f t="shared" si="68"/>
        <v>0</v>
      </c>
      <c r="J194" s="25">
        <f t="shared" si="68"/>
        <v>2469.4</v>
      </c>
      <c r="K194" s="25">
        <f t="shared" si="68"/>
        <v>0</v>
      </c>
      <c r="L194" s="25">
        <f t="shared" si="68"/>
        <v>2469.4</v>
      </c>
      <c r="M194" s="25">
        <f t="shared" si="68"/>
        <v>0</v>
      </c>
      <c r="N194" s="25">
        <f t="shared" si="68"/>
        <v>-64.6</v>
      </c>
      <c r="O194" s="25">
        <f t="shared" si="68"/>
        <v>0</v>
      </c>
      <c r="P194" s="25">
        <f t="shared" si="68"/>
        <v>-64.6</v>
      </c>
      <c r="Q194" s="25">
        <f t="shared" si="68"/>
        <v>0</v>
      </c>
      <c r="R194" s="25">
        <f t="shared" si="68"/>
        <v>-304.5</v>
      </c>
      <c r="S194" s="25">
        <f t="shared" si="68"/>
        <v>0</v>
      </c>
      <c r="T194" s="25">
        <f t="shared" si="68"/>
        <v>-304.5</v>
      </c>
      <c r="U194" s="26"/>
      <c r="V194" s="27"/>
      <c r="W194" s="27"/>
    </row>
    <row r="195" spans="1:21" ht="12.75" hidden="1" outlineLevel="1">
      <c r="A195" s="29"/>
      <c r="B195" s="34" t="s">
        <v>300</v>
      </c>
      <c r="C195" s="31">
        <f aca="true" t="shared" si="69" ref="C195:C203">F195+J195+N195+R195</f>
        <v>1157</v>
      </c>
      <c r="D195" s="31">
        <f aca="true" t="shared" si="70" ref="D195:D203">G195+K195+O195+S195</f>
        <v>0</v>
      </c>
      <c r="E195" s="31">
        <f aca="true" t="shared" si="71" ref="E195:E203">H195+L195+P195+T195</f>
        <v>1157</v>
      </c>
      <c r="F195" s="32"/>
      <c r="G195" s="32"/>
      <c r="H195" s="32">
        <f aca="true" t="shared" si="72" ref="H195:H203">F195+G195</f>
        <v>0</v>
      </c>
      <c r="I195" s="32"/>
      <c r="J195" s="32">
        <v>1339.9</v>
      </c>
      <c r="K195" s="32"/>
      <c r="L195" s="32">
        <f aca="true" t="shared" si="73" ref="L195:L203">J195+K195</f>
        <v>1339.9</v>
      </c>
      <c r="M195" s="32"/>
      <c r="N195" s="32"/>
      <c r="O195" s="32"/>
      <c r="P195" s="32">
        <f aca="true" t="shared" si="74" ref="P195:P203">N195+O195</f>
        <v>0</v>
      </c>
      <c r="Q195" s="32"/>
      <c r="R195" s="32">
        <v>-182.9</v>
      </c>
      <c r="S195" s="32"/>
      <c r="T195" s="32">
        <f aca="true" t="shared" si="75" ref="T195:T203">R195+S195</f>
        <v>-182.9</v>
      </c>
      <c r="U195" s="33"/>
    </row>
    <row r="196" spans="1:21" ht="12.75" hidden="1" outlineLevel="1">
      <c r="A196" s="29"/>
      <c r="B196" s="34" t="s">
        <v>302</v>
      </c>
      <c r="C196" s="31">
        <f t="shared" si="69"/>
        <v>0</v>
      </c>
      <c r="D196" s="31">
        <f t="shared" si="70"/>
        <v>0</v>
      </c>
      <c r="E196" s="31">
        <f t="shared" si="71"/>
        <v>0</v>
      </c>
      <c r="F196" s="32"/>
      <c r="G196" s="32"/>
      <c r="H196" s="32">
        <f t="shared" si="72"/>
        <v>0</v>
      </c>
      <c r="I196" s="32"/>
      <c r="J196" s="32"/>
      <c r="K196" s="32"/>
      <c r="L196" s="32">
        <f t="shared" si="73"/>
        <v>0</v>
      </c>
      <c r="M196" s="32"/>
      <c r="N196" s="32"/>
      <c r="O196" s="32"/>
      <c r="P196" s="32">
        <f t="shared" si="74"/>
        <v>0</v>
      </c>
      <c r="Q196" s="32"/>
      <c r="R196" s="32">
        <v>0</v>
      </c>
      <c r="S196" s="32"/>
      <c r="T196" s="32">
        <f t="shared" si="75"/>
        <v>0</v>
      </c>
      <c r="U196" s="33"/>
    </row>
    <row r="197" spans="1:21" ht="12.75" hidden="1" outlineLevel="1">
      <c r="A197" s="29"/>
      <c r="B197" s="34" t="s">
        <v>304</v>
      </c>
      <c r="C197" s="31">
        <f t="shared" si="69"/>
        <v>30.499999999999996</v>
      </c>
      <c r="D197" s="31">
        <f t="shared" si="70"/>
        <v>0</v>
      </c>
      <c r="E197" s="31">
        <f t="shared" si="71"/>
        <v>30.499999999999996</v>
      </c>
      <c r="F197" s="32"/>
      <c r="G197" s="32"/>
      <c r="H197" s="32">
        <f t="shared" si="72"/>
        <v>0</v>
      </c>
      <c r="I197" s="32"/>
      <c r="J197" s="32">
        <v>32.3</v>
      </c>
      <c r="K197" s="32"/>
      <c r="L197" s="32">
        <f t="shared" si="73"/>
        <v>32.3</v>
      </c>
      <c r="M197" s="32"/>
      <c r="N197" s="32"/>
      <c r="O197" s="32"/>
      <c r="P197" s="32">
        <f t="shared" si="74"/>
        <v>0</v>
      </c>
      <c r="Q197" s="32"/>
      <c r="R197" s="32">
        <v>-1.8</v>
      </c>
      <c r="S197" s="32"/>
      <c r="T197" s="32">
        <f t="shared" si="75"/>
        <v>-1.8</v>
      </c>
      <c r="U197" s="33"/>
    </row>
    <row r="198" spans="1:21" ht="12.75" hidden="1" outlineLevel="1">
      <c r="A198" s="29"/>
      <c r="B198" s="34" t="s">
        <v>306</v>
      </c>
      <c r="C198" s="31">
        <f t="shared" si="69"/>
        <v>264.5</v>
      </c>
      <c r="D198" s="31">
        <f t="shared" si="70"/>
        <v>0</v>
      </c>
      <c r="E198" s="31">
        <f t="shared" si="71"/>
        <v>264.5</v>
      </c>
      <c r="F198" s="32"/>
      <c r="G198" s="32"/>
      <c r="H198" s="32">
        <f t="shared" si="72"/>
        <v>0</v>
      </c>
      <c r="I198" s="32"/>
      <c r="J198" s="32">
        <v>304.9</v>
      </c>
      <c r="K198" s="32"/>
      <c r="L198" s="32">
        <f t="shared" si="73"/>
        <v>304.9</v>
      </c>
      <c r="M198" s="32"/>
      <c r="N198" s="32"/>
      <c r="O198" s="32"/>
      <c r="P198" s="32">
        <f t="shared" si="74"/>
        <v>0</v>
      </c>
      <c r="Q198" s="32"/>
      <c r="R198" s="32">
        <v>-40.4</v>
      </c>
      <c r="S198" s="32"/>
      <c r="T198" s="32">
        <f t="shared" si="75"/>
        <v>-40.4</v>
      </c>
      <c r="U198" s="33"/>
    </row>
    <row r="199" spans="1:21" ht="12.75" hidden="1" outlineLevel="1">
      <c r="A199" s="29"/>
      <c r="B199" s="34" t="s">
        <v>308</v>
      </c>
      <c r="C199" s="31">
        <f t="shared" si="69"/>
        <v>58.3</v>
      </c>
      <c r="D199" s="31">
        <f t="shared" si="70"/>
        <v>0</v>
      </c>
      <c r="E199" s="31">
        <f t="shared" si="71"/>
        <v>58.3</v>
      </c>
      <c r="F199" s="32"/>
      <c r="G199" s="32"/>
      <c r="H199" s="32">
        <f t="shared" si="72"/>
        <v>0</v>
      </c>
      <c r="I199" s="32"/>
      <c r="J199" s="32">
        <v>74</v>
      </c>
      <c r="K199" s="32"/>
      <c r="L199" s="32">
        <f t="shared" si="73"/>
        <v>74</v>
      </c>
      <c r="M199" s="32"/>
      <c r="N199" s="32"/>
      <c r="O199" s="32"/>
      <c r="P199" s="32">
        <f t="shared" si="74"/>
        <v>0</v>
      </c>
      <c r="Q199" s="32"/>
      <c r="R199" s="32">
        <v>-15.7</v>
      </c>
      <c r="S199" s="32"/>
      <c r="T199" s="32">
        <f t="shared" si="75"/>
        <v>-15.7</v>
      </c>
      <c r="U199" s="33"/>
    </row>
    <row r="200" spans="1:21" ht="25.5" hidden="1" outlineLevel="1">
      <c r="A200" s="29"/>
      <c r="B200" s="34" t="s">
        <v>310</v>
      </c>
      <c r="C200" s="31">
        <f t="shared" si="69"/>
        <v>215.29999999999998</v>
      </c>
      <c r="D200" s="31">
        <f t="shared" si="70"/>
        <v>0</v>
      </c>
      <c r="E200" s="31">
        <f t="shared" si="71"/>
        <v>215.29999999999998</v>
      </c>
      <c r="F200" s="32"/>
      <c r="G200" s="32"/>
      <c r="H200" s="32">
        <f t="shared" si="72"/>
        <v>0</v>
      </c>
      <c r="I200" s="32"/>
      <c r="J200" s="32">
        <v>212.6</v>
      </c>
      <c r="K200" s="32"/>
      <c r="L200" s="32">
        <f t="shared" si="73"/>
        <v>212.6</v>
      </c>
      <c r="M200" s="32"/>
      <c r="N200" s="32">
        <v>2.7</v>
      </c>
      <c r="O200" s="32"/>
      <c r="P200" s="32">
        <f t="shared" si="74"/>
        <v>2.7</v>
      </c>
      <c r="Q200" s="32"/>
      <c r="R200" s="32">
        <v>0</v>
      </c>
      <c r="S200" s="32"/>
      <c r="T200" s="32">
        <f t="shared" si="75"/>
        <v>0</v>
      </c>
      <c r="U200" s="33"/>
    </row>
    <row r="201" spans="1:21" ht="25.5" hidden="1" outlineLevel="1">
      <c r="A201" s="29"/>
      <c r="B201" s="34" t="s">
        <v>312</v>
      </c>
      <c r="C201" s="31">
        <f t="shared" si="69"/>
        <v>43.60000000000001</v>
      </c>
      <c r="D201" s="31">
        <f t="shared" si="70"/>
        <v>0</v>
      </c>
      <c r="E201" s="31">
        <f t="shared" si="71"/>
        <v>43.60000000000001</v>
      </c>
      <c r="F201" s="32"/>
      <c r="G201" s="32"/>
      <c r="H201" s="32">
        <f t="shared" si="72"/>
        <v>0</v>
      </c>
      <c r="I201" s="32"/>
      <c r="J201" s="32">
        <v>110.9</v>
      </c>
      <c r="K201" s="32"/>
      <c r="L201" s="32">
        <f t="shared" si="73"/>
        <v>110.9</v>
      </c>
      <c r="M201" s="32"/>
      <c r="N201" s="32">
        <v>-67.3</v>
      </c>
      <c r="O201" s="32"/>
      <c r="P201" s="32">
        <f t="shared" si="74"/>
        <v>-67.3</v>
      </c>
      <c r="Q201" s="32"/>
      <c r="R201" s="32">
        <v>0</v>
      </c>
      <c r="S201" s="32"/>
      <c r="T201" s="32">
        <f t="shared" si="75"/>
        <v>0</v>
      </c>
      <c r="U201" s="33"/>
    </row>
    <row r="202" spans="1:21" ht="25.5" hidden="1" outlineLevel="1">
      <c r="A202" s="29"/>
      <c r="B202" s="34" t="s">
        <v>314</v>
      </c>
      <c r="C202" s="31">
        <f t="shared" si="69"/>
        <v>156.4</v>
      </c>
      <c r="D202" s="31">
        <f t="shared" si="70"/>
        <v>0</v>
      </c>
      <c r="E202" s="31">
        <f t="shared" si="71"/>
        <v>156.4</v>
      </c>
      <c r="F202" s="32"/>
      <c r="G202" s="32"/>
      <c r="H202" s="32">
        <f t="shared" si="72"/>
        <v>0</v>
      </c>
      <c r="I202" s="32"/>
      <c r="J202" s="32">
        <v>184.8</v>
      </c>
      <c r="K202" s="32"/>
      <c r="L202" s="32">
        <f t="shared" si="73"/>
        <v>184.8</v>
      </c>
      <c r="M202" s="32"/>
      <c r="N202" s="32"/>
      <c r="O202" s="32"/>
      <c r="P202" s="32">
        <f t="shared" si="74"/>
        <v>0</v>
      </c>
      <c r="Q202" s="32"/>
      <c r="R202" s="32">
        <v>-28.4</v>
      </c>
      <c r="S202" s="32"/>
      <c r="T202" s="32">
        <f t="shared" si="75"/>
        <v>-28.4</v>
      </c>
      <c r="U202" s="33"/>
    </row>
    <row r="203" spans="1:21" ht="25.5" hidden="1" outlineLevel="1">
      <c r="A203" s="29"/>
      <c r="B203" s="34" t="s">
        <v>316</v>
      </c>
      <c r="C203" s="31">
        <f t="shared" si="69"/>
        <v>174.7</v>
      </c>
      <c r="D203" s="31">
        <f t="shared" si="70"/>
        <v>0</v>
      </c>
      <c r="E203" s="31">
        <f t="shared" si="71"/>
        <v>174.7</v>
      </c>
      <c r="F203" s="32"/>
      <c r="G203" s="32"/>
      <c r="H203" s="32">
        <f t="shared" si="72"/>
        <v>0</v>
      </c>
      <c r="I203" s="32"/>
      <c r="J203" s="32">
        <v>210</v>
      </c>
      <c r="K203" s="32"/>
      <c r="L203" s="32">
        <f t="shared" si="73"/>
        <v>210</v>
      </c>
      <c r="M203" s="32"/>
      <c r="N203" s="32"/>
      <c r="O203" s="32"/>
      <c r="P203" s="32">
        <f t="shared" si="74"/>
        <v>0</v>
      </c>
      <c r="Q203" s="32"/>
      <c r="R203" s="32">
        <v>-35.3</v>
      </c>
      <c r="S203" s="32"/>
      <c r="T203" s="32">
        <f t="shared" si="75"/>
        <v>-35.3</v>
      </c>
      <c r="U203" s="33"/>
    </row>
    <row r="204" spans="1:23" s="28" customFormat="1" ht="58.5" customHeight="1" collapsed="1">
      <c r="A204" s="22" t="s">
        <v>360</v>
      </c>
      <c r="B204" s="48" t="s">
        <v>361</v>
      </c>
      <c r="C204" s="25">
        <f>SUM(C205:C218)</f>
        <v>7244.500000000001</v>
      </c>
      <c r="D204" s="25">
        <f aca="true" t="shared" si="76" ref="D204:T204">SUM(D205:D218)</f>
        <v>608</v>
      </c>
      <c r="E204" s="25">
        <f t="shared" si="76"/>
        <v>7852.5</v>
      </c>
      <c r="F204" s="25">
        <f t="shared" si="76"/>
        <v>1284.1</v>
      </c>
      <c r="G204" s="25">
        <f t="shared" si="76"/>
        <v>0</v>
      </c>
      <c r="H204" s="25">
        <f t="shared" si="76"/>
        <v>1284.1</v>
      </c>
      <c r="I204" s="25">
        <f t="shared" si="76"/>
        <v>0</v>
      </c>
      <c r="J204" s="25">
        <f t="shared" si="76"/>
        <v>2400.1000000000004</v>
      </c>
      <c r="K204" s="25">
        <f t="shared" si="76"/>
        <v>0</v>
      </c>
      <c r="L204" s="25">
        <f t="shared" si="76"/>
        <v>2400.1000000000004</v>
      </c>
      <c r="M204" s="25">
        <f t="shared" si="76"/>
        <v>0</v>
      </c>
      <c r="N204" s="25">
        <f t="shared" si="76"/>
        <v>1636.7999999999997</v>
      </c>
      <c r="O204" s="25">
        <f t="shared" si="76"/>
        <v>0</v>
      </c>
      <c r="P204" s="25">
        <f t="shared" si="76"/>
        <v>1636.7999999999997</v>
      </c>
      <c r="Q204" s="25">
        <f t="shared" si="76"/>
        <v>0</v>
      </c>
      <c r="R204" s="25">
        <f t="shared" si="76"/>
        <v>1923.5</v>
      </c>
      <c r="S204" s="25">
        <f t="shared" si="76"/>
        <v>608</v>
      </c>
      <c r="T204" s="25">
        <f t="shared" si="76"/>
        <v>2531.5</v>
      </c>
      <c r="U204" s="26"/>
      <c r="V204" s="27"/>
      <c r="W204" s="27"/>
    </row>
    <row r="205" spans="1:23" s="28" customFormat="1" ht="15" customHeight="1" outlineLevel="1">
      <c r="A205" s="29" t="s">
        <v>378</v>
      </c>
      <c r="B205" s="52" t="s">
        <v>379</v>
      </c>
      <c r="C205" s="25"/>
      <c r="D205" s="31">
        <f aca="true" t="shared" si="77" ref="D205:D218">G205+K205+O205+S205</f>
        <v>400</v>
      </c>
      <c r="E205" s="31">
        <f aca="true" t="shared" si="78" ref="E205:E218">H205+L205+P205+T205</f>
        <v>400</v>
      </c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32">
        <v>400</v>
      </c>
      <c r="T205" s="32">
        <f>R205+S205</f>
        <v>400</v>
      </c>
      <c r="U205" s="26"/>
      <c r="V205" s="27"/>
      <c r="W205" s="27"/>
    </row>
    <row r="206" spans="1:21" ht="12.75" customHeight="1" outlineLevel="1">
      <c r="A206" s="29" t="s">
        <v>362</v>
      </c>
      <c r="B206" s="34" t="s">
        <v>300</v>
      </c>
      <c r="C206" s="31">
        <f aca="true" t="shared" si="79" ref="C206:C218">F206+J206+N206+R206</f>
        <v>5740.5</v>
      </c>
      <c r="D206" s="31">
        <f t="shared" si="77"/>
        <v>61</v>
      </c>
      <c r="E206" s="31">
        <f t="shared" si="78"/>
        <v>5801.5</v>
      </c>
      <c r="F206" s="32">
        <v>1152.8</v>
      </c>
      <c r="G206" s="32"/>
      <c r="H206" s="32">
        <f aca="true" t="shared" si="80" ref="H206:H220">F206+G206</f>
        <v>1152.8</v>
      </c>
      <c r="I206" s="32"/>
      <c r="J206" s="32">
        <v>1620</v>
      </c>
      <c r="K206" s="32"/>
      <c r="L206" s="32">
        <f aca="true" t="shared" si="81" ref="L206:L220">J206+K206</f>
        <v>1620</v>
      </c>
      <c r="M206" s="32"/>
      <c r="N206" s="32">
        <v>1540.6</v>
      </c>
      <c r="O206" s="32"/>
      <c r="P206" s="32">
        <f aca="true" t="shared" si="82" ref="P206:P220">N206+O206</f>
        <v>1540.6</v>
      </c>
      <c r="Q206" s="32"/>
      <c r="R206" s="32">
        <v>1427.1</v>
      </c>
      <c r="S206" s="32">
        <v>61</v>
      </c>
      <c r="T206" s="32">
        <f aca="true" t="shared" si="83" ref="T206:T220">R206+S206</f>
        <v>1488.1</v>
      </c>
      <c r="U206" s="33"/>
    </row>
    <row r="207" spans="1:21" ht="12.75" outlineLevel="1">
      <c r="A207" s="29" t="s">
        <v>363</v>
      </c>
      <c r="B207" s="34" t="s">
        <v>306</v>
      </c>
      <c r="C207" s="31">
        <f t="shared" si="79"/>
        <v>10</v>
      </c>
      <c r="D207" s="31">
        <f t="shared" si="77"/>
        <v>0</v>
      </c>
      <c r="E207" s="31">
        <f t="shared" si="78"/>
        <v>10</v>
      </c>
      <c r="F207" s="32"/>
      <c r="G207" s="32"/>
      <c r="H207" s="32">
        <f t="shared" si="80"/>
        <v>0</v>
      </c>
      <c r="I207" s="32"/>
      <c r="J207" s="32"/>
      <c r="K207" s="32"/>
      <c r="L207" s="32">
        <f t="shared" si="81"/>
        <v>0</v>
      </c>
      <c r="M207" s="32"/>
      <c r="N207" s="32">
        <v>10</v>
      </c>
      <c r="O207" s="32"/>
      <c r="P207" s="32">
        <f t="shared" si="82"/>
        <v>10</v>
      </c>
      <c r="Q207" s="32"/>
      <c r="R207" s="32">
        <v>0</v>
      </c>
      <c r="S207" s="32"/>
      <c r="T207" s="32">
        <f t="shared" si="83"/>
        <v>0</v>
      </c>
      <c r="U207" s="33"/>
    </row>
    <row r="208" spans="1:21" ht="12.75" outlineLevel="1">
      <c r="A208" s="29" t="s">
        <v>380</v>
      </c>
      <c r="B208" s="34" t="s">
        <v>308</v>
      </c>
      <c r="C208" s="31">
        <f>F208+J208+N208+R208</f>
        <v>0</v>
      </c>
      <c r="D208" s="31">
        <f>G208+K208+O208+S208</f>
        <v>50</v>
      </c>
      <c r="E208" s="31">
        <f>H208+L208+P208+T208</f>
        <v>50</v>
      </c>
      <c r="F208" s="32">
        <v>0</v>
      </c>
      <c r="G208" s="32"/>
      <c r="H208" s="32">
        <v>0</v>
      </c>
      <c r="I208" s="32"/>
      <c r="J208" s="32">
        <v>0</v>
      </c>
      <c r="K208" s="32"/>
      <c r="L208" s="32">
        <f>J208+K208</f>
        <v>0</v>
      </c>
      <c r="M208" s="32"/>
      <c r="N208" s="32">
        <v>0</v>
      </c>
      <c r="O208" s="32"/>
      <c r="P208" s="32">
        <f>N208+O208</f>
        <v>0</v>
      </c>
      <c r="Q208" s="32"/>
      <c r="R208" s="32">
        <v>0</v>
      </c>
      <c r="S208" s="32">
        <v>50</v>
      </c>
      <c r="T208" s="32">
        <f>R208+S208</f>
        <v>50</v>
      </c>
      <c r="U208" s="33"/>
    </row>
    <row r="209" spans="1:21" ht="25.5" outlineLevel="1">
      <c r="A209" s="29" t="s">
        <v>364</v>
      </c>
      <c r="B209" s="34" t="s">
        <v>310</v>
      </c>
      <c r="C209" s="31">
        <f t="shared" si="79"/>
        <v>210</v>
      </c>
      <c r="D209" s="31">
        <f t="shared" si="77"/>
        <v>-16</v>
      </c>
      <c r="E209" s="31">
        <f t="shared" si="78"/>
        <v>194</v>
      </c>
      <c r="F209" s="32">
        <v>40.5</v>
      </c>
      <c r="G209" s="32"/>
      <c r="H209" s="32">
        <f t="shared" si="80"/>
        <v>40.5</v>
      </c>
      <c r="I209" s="32"/>
      <c r="J209" s="32">
        <v>103.5</v>
      </c>
      <c r="K209" s="32"/>
      <c r="L209" s="32">
        <f t="shared" si="81"/>
        <v>103.5</v>
      </c>
      <c r="M209" s="32"/>
      <c r="N209" s="32">
        <v>32.6</v>
      </c>
      <c r="O209" s="32"/>
      <c r="P209" s="32">
        <f t="shared" si="82"/>
        <v>32.6</v>
      </c>
      <c r="Q209" s="32"/>
      <c r="R209" s="32">
        <v>33.4</v>
      </c>
      <c r="S209" s="32">
        <v>-16</v>
      </c>
      <c r="T209" s="32">
        <f t="shared" si="83"/>
        <v>17.4</v>
      </c>
      <c r="U209" s="33"/>
    </row>
    <row r="210" spans="1:21" ht="25.5" outlineLevel="1">
      <c r="A210" s="29" t="s">
        <v>365</v>
      </c>
      <c r="B210" s="34" t="s">
        <v>314</v>
      </c>
      <c r="C210" s="31">
        <f t="shared" si="79"/>
        <v>159.10000000000002</v>
      </c>
      <c r="D210" s="31">
        <f t="shared" si="77"/>
        <v>-6.5</v>
      </c>
      <c r="E210" s="31">
        <f t="shared" si="78"/>
        <v>152.60000000000002</v>
      </c>
      <c r="F210" s="32">
        <v>35</v>
      </c>
      <c r="G210" s="32"/>
      <c r="H210" s="32">
        <f t="shared" si="80"/>
        <v>35</v>
      </c>
      <c r="I210" s="32"/>
      <c r="J210" s="32">
        <v>84.7</v>
      </c>
      <c r="K210" s="32"/>
      <c r="L210" s="32">
        <f t="shared" si="81"/>
        <v>84.7</v>
      </c>
      <c r="M210" s="32"/>
      <c r="N210" s="32">
        <v>-10.3</v>
      </c>
      <c r="O210" s="32"/>
      <c r="P210" s="32">
        <f t="shared" si="82"/>
        <v>-10.3</v>
      </c>
      <c r="Q210" s="32"/>
      <c r="R210" s="32">
        <v>49.7</v>
      </c>
      <c r="S210" s="32">
        <v>-6.5</v>
      </c>
      <c r="T210" s="32">
        <f t="shared" si="83"/>
        <v>43.2</v>
      </c>
      <c r="U210" s="33"/>
    </row>
    <row r="211" spans="1:21" ht="12.75" outlineLevel="1">
      <c r="A211" s="29" t="s">
        <v>366</v>
      </c>
      <c r="B211" s="34" t="s">
        <v>320</v>
      </c>
      <c r="C211" s="31">
        <f t="shared" si="79"/>
        <v>20</v>
      </c>
      <c r="D211" s="31">
        <f t="shared" si="77"/>
        <v>0</v>
      </c>
      <c r="E211" s="31">
        <f t="shared" si="78"/>
        <v>20</v>
      </c>
      <c r="F211" s="32"/>
      <c r="G211" s="32"/>
      <c r="H211" s="32">
        <f t="shared" si="80"/>
        <v>0</v>
      </c>
      <c r="I211" s="32"/>
      <c r="J211" s="32"/>
      <c r="K211" s="32"/>
      <c r="L211" s="32">
        <f t="shared" si="81"/>
        <v>0</v>
      </c>
      <c r="M211" s="32"/>
      <c r="N211" s="32"/>
      <c r="O211" s="32"/>
      <c r="P211" s="32">
        <f t="shared" si="82"/>
        <v>0</v>
      </c>
      <c r="Q211" s="32"/>
      <c r="R211" s="32">
        <v>20</v>
      </c>
      <c r="S211" s="32"/>
      <c r="T211" s="32">
        <f t="shared" si="83"/>
        <v>20</v>
      </c>
      <c r="U211" s="33"/>
    </row>
    <row r="212" spans="1:21" ht="12.75" outlineLevel="1">
      <c r="A212" s="29" t="s">
        <v>367</v>
      </c>
      <c r="B212" s="34" t="s">
        <v>332</v>
      </c>
      <c r="C212" s="31">
        <f t="shared" si="79"/>
        <v>106.6</v>
      </c>
      <c r="D212" s="31">
        <f t="shared" si="77"/>
        <v>24.8</v>
      </c>
      <c r="E212" s="31">
        <f t="shared" si="78"/>
        <v>131.4</v>
      </c>
      <c r="F212" s="32">
        <v>10</v>
      </c>
      <c r="G212" s="32"/>
      <c r="H212" s="32">
        <f t="shared" si="80"/>
        <v>10</v>
      </c>
      <c r="I212" s="32"/>
      <c r="J212" s="32">
        <v>38</v>
      </c>
      <c r="K212" s="32"/>
      <c r="L212" s="32">
        <f t="shared" si="81"/>
        <v>38</v>
      </c>
      <c r="M212" s="32"/>
      <c r="N212" s="32">
        <v>58.6</v>
      </c>
      <c r="O212" s="32"/>
      <c r="P212" s="32">
        <f t="shared" si="82"/>
        <v>58.6</v>
      </c>
      <c r="Q212" s="32"/>
      <c r="R212" s="32">
        <v>0</v>
      </c>
      <c r="S212" s="32">
        <v>24.8</v>
      </c>
      <c r="T212" s="32">
        <f t="shared" si="83"/>
        <v>24.8</v>
      </c>
      <c r="U212" s="33"/>
    </row>
    <row r="213" spans="1:21" ht="12.75" outlineLevel="1">
      <c r="A213" s="29" t="s">
        <v>368</v>
      </c>
      <c r="B213" s="34" t="s">
        <v>334</v>
      </c>
      <c r="C213" s="31">
        <f t="shared" si="79"/>
        <v>30</v>
      </c>
      <c r="D213" s="31">
        <f t="shared" si="77"/>
        <v>0</v>
      </c>
      <c r="E213" s="31">
        <f t="shared" si="78"/>
        <v>30</v>
      </c>
      <c r="F213" s="32">
        <v>3.3</v>
      </c>
      <c r="G213" s="32"/>
      <c r="H213" s="32">
        <f t="shared" si="80"/>
        <v>3.3</v>
      </c>
      <c r="I213" s="32"/>
      <c r="J213" s="32">
        <v>3.4</v>
      </c>
      <c r="K213" s="32"/>
      <c r="L213" s="32">
        <f t="shared" si="81"/>
        <v>3.4</v>
      </c>
      <c r="M213" s="32"/>
      <c r="N213" s="32">
        <v>-6.7</v>
      </c>
      <c r="O213" s="32"/>
      <c r="P213" s="32">
        <f t="shared" si="82"/>
        <v>-6.7</v>
      </c>
      <c r="Q213" s="32"/>
      <c r="R213" s="32">
        <v>30</v>
      </c>
      <c r="S213" s="32"/>
      <c r="T213" s="32">
        <f t="shared" si="83"/>
        <v>30</v>
      </c>
      <c r="U213" s="33"/>
    </row>
    <row r="214" spans="1:21" ht="12.75" outlineLevel="1">
      <c r="A214" s="29" t="s">
        <v>369</v>
      </c>
      <c r="B214" s="34" t="s">
        <v>370</v>
      </c>
      <c r="C214" s="31">
        <f t="shared" si="79"/>
        <v>10</v>
      </c>
      <c r="D214" s="31">
        <f t="shared" si="77"/>
        <v>46.9</v>
      </c>
      <c r="E214" s="31">
        <f t="shared" si="78"/>
        <v>56.9</v>
      </c>
      <c r="F214" s="32">
        <v>0</v>
      </c>
      <c r="G214" s="32"/>
      <c r="H214" s="32">
        <f t="shared" si="80"/>
        <v>0</v>
      </c>
      <c r="I214" s="32"/>
      <c r="J214" s="32">
        <v>0</v>
      </c>
      <c r="K214" s="32"/>
      <c r="L214" s="32">
        <f t="shared" si="81"/>
        <v>0</v>
      </c>
      <c r="M214" s="32"/>
      <c r="N214" s="32"/>
      <c r="O214" s="32"/>
      <c r="P214" s="32">
        <f t="shared" si="82"/>
        <v>0</v>
      </c>
      <c r="Q214" s="32"/>
      <c r="R214" s="32">
        <v>10</v>
      </c>
      <c r="S214" s="32">
        <f>6+20+20.9</f>
        <v>46.9</v>
      </c>
      <c r="T214" s="32">
        <f t="shared" si="83"/>
        <v>56.9</v>
      </c>
      <c r="U214" s="33"/>
    </row>
    <row r="215" spans="1:21" ht="12.75" outlineLevel="1">
      <c r="A215" s="29" t="s">
        <v>371</v>
      </c>
      <c r="B215" s="34" t="s">
        <v>338</v>
      </c>
      <c r="C215" s="31">
        <f t="shared" si="79"/>
        <v>12</v>
      </c>
      <c r="D215" s="31">
        <f t="shared" si="77"/>
        <v>0</v>
      </c>
      <c r="E215" s="31">
        <f t="shared" si="78"/>
        <v>12</v>
      </c>
      <c r="F215" s="32">
        <v>0</v>
      </c>
      <c r="G215" s="32"/>
      <c r="H215" s="32">
        <f t="shared" si="80"/>
        <v>0</v>
      </c>
      <c r="I215" s="32"/>
      <c r="J215" s="32">
        <v>0</v>
      </c>
      <c r="K215" s="32"/>
      <c r="L215" s="32">
        <f t="shared" si="81"/>
        <v>0</v>
      </c>
      <c r="M215" s="32"/>
      <c r="N215" s="32">
        <v>12</v>
      </c>
      <c r="O215" s="32"/>
      <c r="P215" s="32">
        <f t="shared" si="82"/>
        <v>12</v>
      </c>
      <c r="Q215" s="32"/>
      <c r="R215" s="32">
        <v>0</v>
      </c>
      <c r="S215" s="32"/>
      <c r="T215" s="32">
        <f t="shared" si="83"/>
        <v>0</v>
      </c>
      <c r="U215" s="33"/>
    </row>
    <row r="216" spans="1:21" ht="12.75" outlineLevel="1">
      <c r="A216" s="29" t="s">
        <v>372</v>
      </c>
      <c r="B216" s="34" t="s">
        <v>342</v>
      </c>
      <c r="C216" s="31">
        <f t="shared" si="79"/>
        <v>350</v>
      </c>
      <c r="D216" s="31">
        <f t="shared" si="77"/>
        <v>4.6</v>
      </c>
      <c r="E216" s="31">
        <f t="shared" si="78"/>
        <v>354.6</v>
      </c>
      <c r="F216" s="32">
        <v>2.5</v>
      </c>
      <c r="G216" s="32"/>
      <c r="H216" s="32">
        <f t="shared" si="80"/>
        <v>2.5</v>
      </c>
      <c r="I216" s="32"/>
      <c r="J216" s="32">
        <v>182.5</v>
      </c>
      <c r="K216" s="32"/>
      <c r="L216" s="32">
        <f t="shared" si="81"/>
        <v>182.5</v>
      </c>
      <c r="M216" s="32"/>
      <c r="N216" s="32">
        <v>0</v>
      </c>
      <c r="O216" s="32"/>
      <c r="P216" s="32">
        <f t="shared" si="82"/>
        <v>0</v>
      </c>
      <c r="Q216" s="32"/>
      <c r="R216" s="32">
        <v>165</v>
      </c>
      <c r="S216" s="32">
        <v>4.6</v>
      </c>
      <c r="T216" s="32">
        <f t="shared" si="83"/>
        <v>169.6</v>
      </c>
      <c r="U216" s="33"/>
    </row>
    <row r="217" spans="1:21" ht="12.75" outlineLevel="1">
      <c r="A217" s="29" t="s">
        <v>373</v>
      </c>
      <c r="B217" s="34" t="s">
        <v>344</v>
      </c>
      <c r="C217" s="31">
        <f t="shared" si="79"/>
        <v>356.3</v>
      </c>
      <c r="D217" s="31">
        <f t="shared" si="77"/>
        <v>43.2</v>
      </c>
      <c r="E217" s="31">
        <f t="shared" si="78"/>
        <v>399.5</v>
      </c>
      <c r="F217" s="32"/>
      <c r="G217" s="32"/>
      <c r="H217" s="32">
        <f t="shared" si="80"/>
        <v>0</v>
      </c>
      <c r="I217" s="32"/>
      <c r="J217" s="32">
        <v>200</v>
      </c>
      <c r="K217" s="32"/>
      <c r="L217" s="32">
        <f t="shared" si="81"/>
        <v>200</v>
      </c>
      <c r="M217" s="32"/>
      <c r="N217" s="32">
        <v>0</v>
      </c>
      <c r="O217" s="32"/>
      <c r="P217" s="32">
        <f t="shared" si="82"/>
        <v>0</v>
      </c>
      <c r="Q217" s="32"/>
      <c r="R217" s="32">
        <v>156.3</v>
      </c>
      <c r="S217" s="32">
        <v>43.2</v>
      </c>
      <c r="T217" s="32">
        <f t="shared" si="83"/>
        <v>199.5</v>
      </c>
      <c r="U217" s="33"/>
    </row>
    <row r="218" spans="1:21" ht="12.75" outlineLevel="1">
      <c r="A218" s="29" t="s">
        <v>374</v>
      </c>
      <c r="B218" s="34" t="s">
        <v>346</v>
      </c>
      <c r="C218" s="31">
        <f t="shared" si="79"/>
        <v>240</v>
      </c>
      <c r="D218" s="31">
        <f t="shared" si="77"/>
        <v>0</v>
      </c>
      <c r="E218" s="31">
        <f t="shared" si="78"/>
        <v>240</v>
      </c>
      <c r="F218" s="32">
        <v>40</v>
      </c>
      <c r="G218" s="32"/>
      <c r="H218" s="32">
        <f t="shared" si="80"/>
        <v>40</v>
      </c>
      <c r="I218" s="32"/>
      <c r="J218" s="32">
        <v>168</v>
      </c>
      <c r="K218" s="32"/>
      <c r="L218" s="32">
        <f t="shared" si="81"/>
        <v>168</v>
      </c>
      <c r="M218" s="32"/>
      <c r="N218" s="32">
        <v>0</v>
      </c>
      <c r="O218" s="32"/>
      <c r="P218" s="32">
        <f t="shared" si="82"/>
        <v>0</v>
      </c>
      <c r="Q218" s="32"/>
      <c r="R218" s="32">
        <v>32</v>
      </c>
      <c r="S218" s="32"/>
      <c r="T218" s="32">
        <f t="shared" si="83"/>
        <v>32</v>
      </c>
      <c r="U218" s="33"/>
    </row>
    <row r="219" spans="1:23" s="28" customFormat="1" ht="16.5" customHeight="1">
      <c r="A219" s="22"/>
      <c r="B219" s="23" t="s">
        <v>375</v>
      </c>
      <c r="C219" s="24">
        <f>C158+C98+C9</f>
        <v>2662531.063</v>
      </c>
      <c r="D219" s="24">
        <f>G219+K219+O219+S219</f>
        <v>8835.3411</v>
      </c>
      <c r="E219" s="24">
        <f>C219+D219</f>
        <v>2671366.4041</v>
      </c>
      <c r="F219" s="25">
        <f>F158+F98+F9</f>
        <v>636224.3300000001</v>
      </c>
      <c r="G219" s="25">
        <f>G158+G98+G9</f>
        <v>0</v>
      </c>
      <c r="H219" s="25">
        <f t="shared" si="80"/>
        <v>636224.3300000001</v>
      </c>
      <c r="I219" s="25"/>
      <c r="J219" s="25">
        <f>J158+J98+J9</f>
        <v>750175.6199999999</v>
      </c>
      <c r="K219" s="25">
        <f>K158+K98+K9</f>
        <v>0</v>
      </c>
      <c r="L219" s="25">
        <f t="shared" si="81"/>
        <v>750175.6199999999</v>
      </c>
      <c r="M219" s="25"/>
      <c r="N219" s="25">
        <f>N158+N98+N9</f>
        <v>582877.39</v>
      </c>
      <c r="O219" s="25">
        <f>O158+O98+O9</f>
        <v>0</v>
      </c>
      <c r="P219" s="25">
        <f t="shared" si="82"/>
        <v>582877.39</v>
      </c>
      <c r="Q219" s="25"/>
      <c r="R219" s="25">
        <f>R158+R98+R9</f>
        <v>696230.723</v>
      </c>
      <c r="S219" s="25">
        <f>S158+S98+S9</f>
        <v>8835.3411</v>
      </c>
      <c r="T219" s="25">
        <f t="shared" si="83"/>
        <v>705066.0641</v>
      </c>
      <c r="U219" s="26"/>
      <c r="V219" s="26"/>
      <c r="W219" s="27"/>
    </row>
    <row r="220" spans="1:22" ht="17.25" customHeight="1">
      <c r="A220" s="29"/>
      <c r="B220" s="30" t="s">
        <v>376</v>
      </c>
      <c r="C220" s="31">
        <f>C219-C98</f>
        <v>816174.21</v>
      </c>
      <c r="D220" s="31">
        <f>G220+K220+O220+S220</f>
        <v>18329.32</v>
      </c>
      <c r="E220" s="31">
        <f>C220+D220</f>
        <v>834503.5299999999</v>
      </c>
      <c r="F220" s="31">
        <f>F219-F98</f>
        <v>153716.63000000006</v>
      </c>
      <c r="G220" s="31">
        <f>G219-G98</f>
        <v>0</v>
      </c>
      <c r="H220" s="31">
        <f t="shared" si="80"/>
        <v>153716.63000000006</v>
      </c>
      <c r="I220" s="31"/>
      <c r="J220" s="31">
        <f>J219-J98</f>
        <v>195148.56999999995</v>
      </c>
      <c r="K220" s="31">
        <f>K219-K98</f>
        <v>0</v>
      </c>
      <c r="L220" s="31">
        <f t="shared" si="81"/>
        <v>195148.56999999995</v>
      </c>
      <c r="M220" s="31"/>
      <c r="N220" s="31">
        <f>N219-N98</f>
        <v>240411.99000000005</v>
      </c>
      <c r="O220" s="31">
        <f>O219-O98</f>
        <v>0</v>
      </c>
      <c r="P220" s="31">
        <f t="shared" si="82"/>
        <v>240411.99000000005</v>
      </c>
      <c r="Q220" s="31"/>
      <c r="R220" s="31">
        <f>R219-R98</f>
        <v>229874.02000000002</v>
      </c>
      <c r="S220" s="31">
        <f>S219-S98</f>
        <v>18329.32</v>
      </c>
      <c r="T220" s="31">
        <f t="shared" si="83"/>
        <v>248203.34000000003</v>
      </c>
      <c r="U220" s="26"/>
      <c r="V220" s="26"/>
    </row>
    <row r="221" spans="1:21" ht="18.75" customHeight="1">
      <c r="A221" s="29"/>
      <c r="B221" s="30" t="s">
        <v>377</v>
      </c>
      <c r="C221" s="31">
        <f aca="true" t="shared" si="84" ref="C221:T221">C220-C158</f>
        <v>723453.8099999999</v>
      </c>
      <c r="D221" s="31">
        <f t="shared" si="84"/>
        <v>20639</v>
      </c>
      <c r="E221" s="31">
        <f t="shared" si="84"/>
        <v>744092.8099999999</v>
      </c>
      <c r="F221" s="31">
        <f t="shared" si="84"/>
        <v>128791.33000000007</v>
      </c>
      <c r="G221" s="31">
        <f t="shared" si="84"/>
        <v>0</v>
      </c>
      <c r="H221" s="31">
        <f t="shared" si="84"/>
        <v>128791.33000000007</v>
      </c>
      <c r="I221" s="31">
        <f t="shared" si="84"/>
        <v>0</v>
      </c>
      <c r="J221" s="31">
        <f t="shared" si="84"/>
        <v>169033.96999999994</v>
      </c>
      <c r="K221" s="31">
        <f t="shared" si="84"/>
        <v>0</v>
      </c>
      <c r="L221" s="31">
        <f t="shared" si="84"/>
        <v>169033.96999999994</v>
      </c>
      <c r="M221" s="31">
        <f t="shared" si="84"/>
        <v>0</v>
      </c>
      <c r="N221" s="31">
        <f t="shared" si="84"/>
        <v>218375.29000000004</v>
      </c>
      <c r="O221" s="31">
        <f t="shared" si="84"/>
        <v>0</v>
      </c>
      <c r="P221" s="31">
        <f t="shared" si="84"/>
        <v>218375.29000000004</v>
      </c>
      <c r="Q221" s="31">
        <f t="shared" si="84"/>
        <v>0</v>
      </c>
      <c r="R221" s="31">
        <f t="shared" si="84"/>
        <v>210230.22000000003</v>
      </c>
      <c r="S221" s="31">
        <f t="shared" si="84"/>
        <v>20639</v>
      </c>
      <c r="T221" s="31">
        <f t="shared" si="84"/>
        <v>230869.22000000003</v>
      </c>
      <c r="U221" s="33"/>
    </row>
    <row r="222" ht="12.75">
      <c r="A222" s="49"/>
    </row>
    <row r="223" ht="12.75">
      <c r="A223" s="50"/>
    </row>
    <row r="247" ht="12.75">
      <c r="A247" s="19" t="s">
        <v>392</v>
      </c>
    </row>
    <row r="248" ht="12.75">
      <c r="A248" s="19"/>
    </row>
    <row r="249" ht="12.75">
      <c r="A249" s="19" t="s">
        <v>393</v>
      </c>
    </row>
    <row r="268" ht="12.75">
      <c r="A268" s="51"/>
    </row>
    <row r="269" ht="12.75">
      <c r="A269" s="51"/>
    </row>
    <row r="270" ht="12.75">
      <c r="A270" s="51"/>
    </row>
    <row r="271" ht="12.75">
      <c r="A271" s="51"/>
    </row>
  </sheetData>
  <mergeCells count="20">
    <mergeCell ref="N7:N8"/>
    <mergeCell ref="A7:A8"/>
    <mergeCell ref="B7:B8"/>
    <mergeCell ref="C7:C8"/>
    <mergeCell ref="D7:D8"/>
    <mergeCell ref="J7:J8"/>
    <mergeCell ref="R1:T1"/>
    <mergeCell ref="G7:G8"/>
    <mergeCell ref="K7:K8"/>
    <mergeCell ref="O7:O8"/>
    <mergeCell ref="T7:T8"/>
    <mergeCell ref="S7:S8"/>
    <mergeCell ref="H7:H8"/>
    <mergeCell ref="L7:L8"/>
    <mergeCell ref="P7:P8"/>
    <mergeCell ref="R7:R8"/>
    <mergeCell ref="A5:E5"/>
    <mergeCell ref="E7:E8"/>
    <mergeCell ref="F7:F8"/>
    <mergeCell ref="C1:E1"/>
  </mergeCells>
  <printOptions/>
  <pageMargins left="0.7874015748031497" right="0.3937007874015748" top="0.3937007874015748" bottom="0.3937007874015748" header="0.15748031496062992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Pavlenko</cp:lastModifiedBy>
  <cp:lastPrinted>2007-12-28T09:40:04Z</cp:lastPrinted>
  <dcterms:created xsi:type="dcterms:W3CDTF">2007-12-17T11:06:31Z</dcterms:created>
  <dcterms:modified xsi:type="dcterms:W3CDTF">2008-01-14T07:55:23Z</dcterms:modified>
  <cp:category/>
  <cp:version/>
  <cp:contentType/>
  <cp:contentStatus/>
</cp:coreProperties>
</file>