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2014 год" sheetId="1" r:id="rId1"/>
  </sheets>
  <definedNames>
    <definedName name="Z_470A0BF3_C16A_4EC2_B378_0794AAC01A88_.wvu.Cols" localSheetId="0" hidden="1">'2014 год'!$G:$M</definedName>
    <definedName name="Z_470A0BF3_C16A_4EC2_B378_0794AAC01A88_.wvu.PrintTitles" localSheetId="0" hidden="1">'2014 год'!$7:$8</definedName>
    <definedName name="Z_8A0F1BFA_BA2D_4ACD_A309_7FDA14F1DDA2_.wvu.Cols" localSheetId="0" hidden="1">'2014 год'!$G:$M</definedName>
    <definedName name="Z_8A0F1BFA_BA2D_4ACD_A309_7FDA14F1DDA2_.wvu.PrintTitles" localSheetId="0" hidden="1">'2014 год'!$7:$8</definedName>
    <definedName name="_xlnm.Print_Titles" localSheetId="0">'2014 год'!$8:$8</definedName>
  </definedNames>
  <calcPr fullCalcOnLoad="1" fullPrecision="0" refMode="R1C1"/>
</workbook>
</file>

<file path=xl/sharedStrings.xml><?xml version="1.0" encoding="utf-8"?>
<sst xmlns="http://schemas.openxmlformats.org/spreadsheetml/2006/main" count="81" uniqueCount="75">
  <si>
    <t>(тыс.руб.)</t>
  </si>
  <si>
    <t>Направления</t>
  </si>
  <si>
    <t>№ п/п</t>
  </si>
  <si>
    <t>1.1.</t>
  </si>
  <si>
    <t>1.2.</t>
  </si>
  <si>
    <t>1.3.</t>
  </si>
  <si>
    <t>2.1.</t>
  </si>
  <si>
    <t>2.2.</t>
  </si>
  <si>
    <t>3.1.</t>
  </si>
  <si>
    <t>УЖКХ ТиС, из них:</t>
  </si>
  <si>
    <t>1.</t>
  </si>
  <si>
    <t>2.</t>
  </si>
  <si>
    <t>3.</t>
  </si>
  <si>
    <t>4.</t>
  </si>
  <si>
    <t>5.</t>
  </si>
  <si>
    <t>6.</t>
  </si>
  <si>
    <t>штрафы за нарушение правил перевозки крупногабаритных и тяжеловесных грузов по автомобильным дорогам общего пользования местного значения - в размере 100%;</t>
  </si>
  <si>
    <t>7.</t>
  </si>
  <si>
    <t>8.</t>
  </si>
  <si>
    <t>9.</t>
  </si>
  <si>
    <t>I</t>
  </si>
  <si>
    <t>Доходы, в том числе:</t>
  </si>
  <si>
    <t>II</t>
  </si>
  <si>
    <t>Расходы, в том числе:</t>
  </si>
  <si>
    <t>Оценка на 01.11.2012</t>
  </si>
  <si>
    <t>Дефицит</t>
  </si>
  <si>
    <t>(плюс, минус)</t>
  </si>
  <si>
    <t xml:space="preserve">Утверждено  на 2013 год </t>
  </si>
  <si>
    <t xml:space="preserve"> Первонач. план на 2013 года</t>
  </si>
  <si>
    <t>1.4.</t>
  </si>
  <si>
    <t>Уточн.
Думой
 ЗАТО Северск 28.02.2013г.</t>
  </si>
  <si>
    <t>доходы от реализации имущества, находящегося в собственности ЗАТО Северск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имуществу, - в размере 50%;</t>
  </si>
  <si>
    <t>государственная пошлина за выдачу органом местного самоуправления ЗАТО Северск специального разрешения на движение по автомобильным дорогам транспортных средств, осуществляющих перевозки опасных, тяжеловесных и(или) крупногабаритных грузов, зачисляемая в бюджет ЗАТО Северск, - в размере 100%;</t>
  </si>
  <si>
    <t>плата в счет возмещения вреда, причиняемого автомобильным дорогам общего пользования местного значения транспортными средствами, осуществляющими перевозки тяжеловесных и(или) крупногабаритных грузов, - в размере 100%;</t>
  </si>
  <si>
    <t>часть средств дотации бюджетам закрытых административно-территориальных образований в сумме, определенной Решением Думы ЗАТО Северск о бюджете ЗАТО Северск на очередной финансовый год и плановый период на осуществление бюджетных инвестиций в строительство и реконструкцию автомобильных дорог;</t>
  </si>
  <si>
    <t>межбюджетные трансферты из областного бюджета Томской области на дорожную деятельность в отношении автомобильных дорог местного значения,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- в размере 100%;</t>
  </si>
  <si>
    <t>доходы от возврата остатков межбюджетных трансфертов прошлых лет</t>
  </si>
  <si>
    <t>10.</t>
  </si>
  <si>
    <t>акцизы по подакцизным товарам (продукции), производимым на территории Российской Федерации</t>
  </si>
  <si>
    <t>прочие денежные взыскания (штрафы) за правонарушения в области дорожного движения – в размере 100%;</t>
  </si>
  <si>
    <t xml:space="preserve"> -  ведомственная целевая программа "Организация уличного освещения и текущего содержания электрооборудования объектов благоустройства ЗАТО Северск Томской области" на 2014 год и на плановый период 2015-2016 годов</t>
  </si>
  <si>
    <t xml:space="preserve"> -  содержание и ремонт автомобильных дорог и инженерных сооружений на них</t>
  </si>
  <si>
    <t xml:space="preserve"> -  капитальный ремонт и ремонт дворовых территорий многоквартирных домов, проездов к дворовым территориям многоквартирных домов</t>
  </si>
  <si>
    <t>1.6.</t>
  </si>
  <si>
    <t xml:space="preserve"> -  капитальный ремонт и ремонт автомобильных дорог общего пользования населенных пунктов</t>
  </si>
  <si>
    <t>1.7.</t>
  </si>
  <si>
    <t xml:space="preserve"> -  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на 2014 год и на плановый период 2015-2016 годов"</t>
  </si>
  <si>
    <t>1.8.</t>
  </si>
  <si>
    <t xml:space="preserve"> - муниципальная программа "Организация гостевых стоянок автотранспорта и расширение внутриквартальных проездов в 2012-2016 годах"</t>
  </si>
  <si>
    <t>УКС Администрации ЗАТО Северск, из них:</t>
  </si>
  <si>
    <t xml:space="preserve"> -  строительство площадки весового контроля на автодороге г.Томск - пос.Самусь</t>
  </si>
  <si>
    <t xml:space="preserve"> -  строительство подъездной дороги к полигону твердых бытовых отходов в пос.Самусь (муниципальная программа "Комплексное развитие систем коммунальной инфраструктуры ЗАТО Северск" на 2013 год и на перспективу до 2035 года)</t>
  </si>
  <si>
    <t>УВГТ Администрации ЗАТО Северск, из них:</t>
  </si>
  <si>
    <t xml:space="preserve"> - ведомственная целевая программа "Содержание, ремонт и развитие улично-дорожной сети внегородских территорий ЗАТО Северск в 2014 году и плановом периоде 2015 - 2016 годов"</t>
  </si>
  <si>
    <t>1.4.1.</t>
  </si>
  <si>
    <t>1.4.2.</t>
  </si>
  <si>
    <t xml:space="preserve"> -  за счет средств местного бюджета</t>
  </si>
  <si>
    <t xml:space="preserve"> -  за счет остатков средств субсидии областного бюджета на капитальный ремонт и ремонт дворовых территорий многоквартирных домов и проездов к дворовым территориям многоквартирных домов</t>
  </si>
  <si>
    <t>3.2.</t>
  </si>
  <si>
    <t xml:space="preserve"> -  муниципальная программа "Повышение безопасности дорожного движения на территории ЗАТО Северск в 2013-2015 годах"</t>
  </si>
  <si>
    <t>3.3.</t>
  </si>
  <si>
    <t>1.5.</t>
  </si>
  <si>
    <t>1.9.</t>
  </si>
  <si>
    <t>Утверждено 
на 2014 год</t>
  </si>
  <si>
    <t>Исполнено</t>
  </si>
  <si>
    <t>Процент исполнения</t>
  </si>
  <si>
    <t>Приложение 14</t>
  </si>
  <si>
    <t>к Решению Думы ЗАТО Северск</t>
  </si>
  <si>
    <t xml:space="preserve"> - государственная программа "Повышение общественной безопасности в Томской области (2014-2018 годы)"</t>
  </si>
  <si>
    <t>2.3.</t>
  </si>
  <si>
    <t xml:space="preserve"> - обеспечение деятельности МБЭУ на выполнение муниципального задания по содержанию улично-дорожной сети на территории г.Северска, уборке и вывозу мусора из контейнеров, расположенных на периферийных участках дорог</t>
  </si>
  <si>
    <t xml:space="preserve"> -  реконструкция автодороги "ул.Ленинградская" в г.Северске Томской области. I этап (участок ул.Победы - ул.Славского), II этап (участок ДОК - ул.Победы) </t>
  </si>
  <si>
    <t>межбюджетные трансферты на финансовое обеспечение дорожной деятельности в отношении автомобильных дорог местного значения общего пользования, на строительство, реконструкцию, капитальный ремонт и ремонт автомобильных дорог, капитальный ремонт и ремонт дворовых территорий многоквартирных домов, проездов к дворовым территориям многоквартирных домов, а также иных мероприятий, связанных с обеспечением развития дорожного хозяйства муниципального образования ЗАТО Северск – в размере 100%;</t>
  </si>
  <si>
    <t>ОТЧЕТ
об исполнении муниципального дорожного фонда 
 ЗАТО Северск за 2014 год</t>
  </si>
  <si>
    <r>
      <t>от __</t>
    </r>
    <r>
      <rPr>
        <u val="single"/>
        <sz val="12"/>
        <rFont val="Times New Roman"/>
        <family val="1"/>
      </rPr>
      <t>28.05.2015</t>
    </r>
    <r>
      <rPr>
        <sz val="12"/>
        <rFont val="Times New Roman"/>
        <family val="1"/>
      </rPr>
      <t>_ №_</t>
    </r>
    <r>
      <rPr>
        <u val="single"/>
        <sz val="12"/>
        <rFont val="Times New Roman"/>
        <family val="1"/>
      </rPr>
      <t>65/2_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</si>
</sst>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</numFmts>
  <fonts count="4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sz val="11"/>
      <name val="Times New Roman CYR"/>
      <family val="0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53" applyFont="1" applyFill="1" applyAlignment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4" fontId="2" fillId="0" borderId="10" xfId="53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10" xfId="53" applyFont="1" applyFill="1" applyBorder="1" applyAlignment="1">
      <alignment vertical="center"/>
      <protection/>
    </xf>
    <xf numFmtId="0" fontId="2" fillId="0" borderId="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53" applyNumberFormat="1" applyFont="1" applyFill="1" applyBorder="1" applyAlignment="1">
      <alignment horizontal="right" vertical="center" wrapText="1"/>
      <protection/>
    </xf>
    <xf numFmtId="4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3" fillId="25" borderId="10" xfId="0" applyNumberFormat="1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Alignment="1">
      <alignment vertical="top"/>
    </xf>
    <xf numFmtId="165" fontId="2" fillId="0" borderId="0" xfId="52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64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 wrapText="1"/>
      <protection/>
    </xf>
    <xf numFmtId="4" fontId="3" fillId="26" borderId="11" xfId="0" applyNumberFormat="1" applyFont="1" applyFill="1" applyBorder="1" applyAlignment="1" applyProtection="1">
      <alignment vertical="center" wrapText="1"/>
      <protection/>
    </xf>
    <xf numFmtId="4" fontId="3" fillId="26" borderId="10" xfId="0" applyNumberFormat="1" applyFont="1" applyFill="1" applyBorder="1" applyAlignment="1" applyProtection="1">
      <alignment vertical="center" wrapText="1"/>
      <protection/>
    </xf>
    <xf numFmtId="4" fontId="3" fillId="26" borderId="12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Border="1" applyAlignment="1">
      <alignment vertical="center" wrapText="1"/>
    </xf>
    <xf numFmtId="4" fontId="2" fillId="26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left" vertical="center" wrapText="1" shrinkToFit="1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Обычный_TMP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Zeros="0" tabSelected="1" zoomScalePageLayoutView="0" workbookViewId="0" topLeftCell="A1">
      <selection activeCell="A45" sqref="A45"/>
    </sheetView>
  </sheetViews>
  <sheetFormatPr defaultColWidth="8.8515625" defaultRowHeight="12.75"/>
  <cols>
    <col min="1" max="1" width="4.57421875" style="5" customWidth="1"/>
    <col min="2" max="2" width="6.28125" style="6" customWidth="1"/>
    <col min="3" max="3" width="8.421875" style="1" customWidth="1"/>
    <col min="4" max="4" width="26.28125" style="1" customWidth="1"/>
    <col min="5" max="5" width="8.7109375" style="1" customWidth="1"/>
    <col min="6" max="6" width="23.140625" style="1" customWidth="1"/>
    <col min="7" max="7" width="12.28125" style="7" hidden="1" customWidth="1"/>
    <col min="8" max="8" width="12.57421875" style="5" hidden="1" customWidth="1"/>
    <col min="9" max="9" width="12.7109375" style="5" hidden="1" customWidth="1"/>
    <col min="10" max="10" width="12.140625" style="5" hidden="1" customWidth="1"/>
    <col min="11" max="11" width="11.28125" style="5" hidden="1" customWidth="1"/>
    <col min="12" max="13" width="12.00390625" style="5" hidden="1" customWidth="1"/>
    <col min="14" max="16" width="13.8515625" style="5" customWidth="1"/>
    <col min="17" max="17" width="10.28125" style="5" bestFit="1" customWidth="1"/>
    <col min="18" max="18" width="10.7109375" style="5" customWidth="1"/>
    <col min="19" max="16384" width="8.8515625" style="5" customWidth="1"/>
  </cols>
  <sheetData>
    <row r="1" spans="2:16" ht="15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34" t="s">
        <v>66</v>
      </c>
      <c r="O1" s="17"/>
      <c r="P1" s="17"/>
    </row>
    <row r="2" spans="2:16" ht="15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5" t="s">
        <v>67</v>
      </c>
      <c r="O2" s="17"/>
      <c r="P2" s="17"/>
    </row>
    <row r="3" spans="2:16" ht="15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5" t="s">
        <v>74</v>
      </c>
      <c r="O3" s="17"/>
      <c r="P3" s="17"/>
    </row>
    <row r="4" spans="1:16" ht="63" customHeight="1">
      <c r="A4" s="46" t="s">
        <v>73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2:16" ht="15.75">
      <c r="B5" s="17"/>
      <c r="C5" s="17"/>
      <c r="D5" s="17"/>
      <c r="E5" s="17"/>
      <c r="F5" s="17"/>
      <c r="G5" s="17"/>
      <c r="H5" s="17"/>
      <c r="I5" s="17"/>
      <c r="J5" s="47"/>
      <c r="K5" s="47"/>
      <c r="L5" s="17"/>
      <c r="M5" s="17"/>
      <c r="N5" s="17"/>
      <c r="O5" s="17"/>
      <c r="P5" s="17"/>
    </row>
    <row r="6" ht="15.75">
      <c r="P6" s="11" t="s">
        <v>0</v>
      </c>
    </row>
    <row r="7" spans="1:16" ht="50.25" customHeight="1">
      <c r="A7" s="8" t="s">
        <v>2</v>
      </c>
      <c r="B7" s="50" t="s">
        <v>1</v>
      </c>
      <c r="C7" s="50"/>
      <c r="D7" s="50"/>
      <c r="E7" s="50"/>
      <c r="F7" s="50"/>
      <c r="G7" s="3" t="s">
        <v>24</v>
      </c>
      <c r="H7" s="3" t="s">
        <v>28</v>
      </c>
      <c r="I7" s="20" t="s">
        <v>26</v>
      </c>
      <c r="J7" s="20" t="s">
        <v>27</v>
      </c>
      <c r="K7" s="26" t="s">
        <v>26</v>
      </c>
      <c r="L7" s="26" t="s">
        <v>30</v>
      </c>
      <c r="M7" s="26" t="s">
        <v>26</v>
      </c>
      <c r="N7" s="30" t="s">
        <v>63</v>
      </c>
      <c r="O7" s="30" t="s">
        <v>64</v>
      </c>
      <c r="P7" s="30" t="s">
        <v>65</v>
      </c>
    </row>
    <row r="8" spans="1:16" ht="14.25" customHeight="1">
      <c r="A8" s="2">
        <v>1</v>
      </c>
      <c r="B8" s="50">
        <v>2</v>
      </c>
      <c r="C8" s="50"/>
      <c r="D8" s="50"/>
      <c r="E8" s="50"/>
      <c r="F8" s="50"/>
      <c r="G8" s="2">
        <v>3</v>
      </c>
      <c r="H8" s="4">
        <v>4</v>
      </c>
      <c r="I8" s="4"/>
      <c r="J8" s="4">
        <v>3</v>
      </c>
      <c r="K8" s="4">
        <v>4</v>
      </c>
      <c r="L8" s="4">
        <v>5</v>
      </c>
      <c r="M8" s="4">
        <v>6</v>
      </c>
      <c r="N8" s="4">
        <v>3</v>
      </c>
      <c r="O8" s="4">
        <v>4</v>
      </c>
      <c r="P8" s="4">
        <v>5</v>
      </c>
    </row>
    <row r="9" spans="1:16" ht="16.5" customHeight="1">
      <c r="A9" s="12" t="s">
        <v>20</v>
      </c>
      <c r="B9" s="52" t="s">
        <v>21</v>
      </c>
      <c r="C9" s="52"/>
      <c r="D9" s="52"/>
      <c r="E9" s="52"/>
      <c r="F9" s="52"/>
      <c r="G9" s="3" t="e">
        <f aca="true" t="shared" si="0" ref="G9:M9">SUM(G10:G19)</f>
        <v>#REF!</v>
      </c>
      <c r="H9" s="3" t="e">
        <f t="shared" si="0"/>
        <v>#REF!</v>
      </c>
      <c r="I9" s="3">
        <f t="shared" si="0"/>
        <v>0</v>
      </c>
      <c r="J9" s="3" t="e">
        <f t="shared" si="0"/>
        <v>#REF!</v>
      </c>
      <c r="K9" s="3" t="e">
        <f t="shared" si="0"/>
        <v>#REF!</v>
      </c>
      <c r="L9" s="3" t="e">
        <f t="shared" si="0"/>
        <v>#REF!</v>
      </c>
      <c r="M9" s="3" t="e">
        <f t="shared" si="0"/>
        <v>#REF!</v>
      </c>
      <c r="N9" s="36">
        <f>SUM(N10:N19)</f>
        <v>65864.85</v>
      </c>
      <c r="O9" s="36">
        <f>SUM(O10:O19)</f>
        <v>62730.68</v>
      </c>
      <c r="P9" s="37">
        <f>O9/N9*100</f>
        <v>95.2</v>
      </c>
    </row>
    <row r="10" spans="1:16" ht="83.25" customHeight="1">
      <c r="A10" s="12" t="s">
        <v>10</v>
      </c>
      <c r="B10" s="52" t="s">
        <v>32</v>
      </c>
      <c r="C10" s="52"/>
      <c r="D10" s="52"/>
      <c r="E10" s="52"/>
      <c r="F10" s="52"/>
      <c r="G10" s="33">
        <v>35</v>
      </c>
      <c r="H10" s="21">
        <v>40</v>
      </c>
      <c r="I10" s="21"/>
      <c r="J10" s="3">
        <f aca="true" t="shared" si="1" ref="J10:J19">H10+I10</f>
        <v>40</v>
      </c>
      <c r="K10" s="3"/>
      <c r="L10" s="3">
        <f>J10+K10</f>
        <v>40</v>
      </c>
      <c r="M10" s="3"/>
      <c r="N10" s="38">
        <v>109.7</v>
      </c>
      <c r="O10" s="39">
        <v>124</v>
      </c>
      <c r="P10" s="37">
        <f aca="true" t="shared" si="2" ref="P10:P41">O10/N10*100</f>
        <v>113</v>
      </c>
    </row>
    <row r="11" spans="1:16" ht="83.25" customHeight="1">
      <c r="A11" s="12" t="s">
        <v>11</v>
      </c>
      <c r="B11" s="53" t="s">
        <v>31</v>
      </c>
      <c r="C11" s="53"/>
      <c r="D11" s="53"/>
      <c r="E11" s="53"/>
      <c r="F11" s="53"/>
      <c r="G11" s="3">
        <v>11006.7</v>
      </c>
      <c r="H11" s="15">
        <f>4615.8/2</f>
        <v>2307.9</v>
      </c>
      <c r="I11" s="15"/>
      <c r="J11" s="3">
        <f>H11+I11</f>
        <v>2307.9</v>
      </c>
      <c r="K11" s="3">
        <f>5029/2</f>
        <v>2514.5</v>
      </c>
      <c r="L11" s="3">
        <f aca="true" t="shared" si="3" ref="L11:L16">J11+K11</f>
        <v>4822.4</v>
      </c>
      <c r="M11" s="3">
        <f>6084/2</f>
        <v>3042</v>
      </c>
      <c r="N11" s="38">
        <v>52321.81</v>
      </c>
      <c r="O11" s="40">
        <f>105689.69/2</f>
        <v>52844.85</v>
      </c>
      <c r="P11" s="37">
        <f t="shared" si="2"/>
        <v>101</v>
      </c>
    </row>
    <row r="12" spans="1:16" ht="63" customHeight="1">
      <c r="A12" s="12" t="s">
        <v>12</v>
      </c>
      <c r="B12" s="52" t="s">
        <v>33</v>
      </c>
      <c r="C12" s="52"/>
      <c r="D12" s="52"/>
      <c r="E12" s="52"/>
      <c r="F12" s="52"/>
      <c r="G12" s="3"/>
      <c r="H12" s="13"/>
      <c r="I12" s="13"/>
      <c r="J12" s="3">
        <f t="shared" si="1"/>
        <v>0</v>
      </c>
      <c r="K12" s="3"/>
      <c r="L12" s="3">
        <f t="shared" si="3"/>
        <v>0</v>
      </c>
      <c r="M12" s="3"/>
      <c r="N12" s="38">
        <v>98.9</v>
      </c>
      <c r="O12" s="41">
        <v>137</v>
      </c>
      <c r="P12" s="37">
        <f t="shared" si="2"/>
        <v>138.5</v>
      </c>
    </row>
    <row r="13" spans="1:16" ht="46.5" customHeight="1">
      <c r="A13" s="12" t="s">
        <v>13</v>
      </c>
      <c r="B13" s="52" t="s">
        <v>16</v>
      </c>
      <c r="C13" s="52"/>
      <c r="D13" s="52"/>
      <c r="E13" s="52"/>
      <c r="F13" s="52"/>
      <c r="G13" s="3"/>
      <c r="H13" s="13"/>
      <c r="I13" s="13"/>
      <c r="J13" s="3">
        <f t="shared" si="1"/>
        <v>0</v>
      </c>
      <c r="K13" s="3"/>
      <c r="L13" s="3">
        <f t="shared" si="3"/>
        <v>0</v>
      </c>
      <c r="M13" s="3"/>
      <c r="N13" s="38">
        <v>0</v>
      </c>
      <c r="O13" s="39">
        <v>0</v>
      </c>
      <c r="P13" s="37"/>
    </row>
    <row r="14" spans="1:16" ht="94.5" customHeight="1">
      <c r="A14" s="12" t="s">
        <v>14</v>
      </c>
      <c r="B14" s="53" t="s">
        <v>35</v>
      </c>
      <c r="C14" s="53"/>
      <c r="D14" s="53"/>
      <c r="E14" s="53"/>
      <c r="F14" s="53"/>
      <c r="G14" s="3">
        <v>20.5</v>
      </c>
      <c r="H14" s="4">
        <v>21.71</v>
      </c>
      <c r="I14" s="4"/>
      <c r="J14" s="3">
        <f t="shared" si="1"/>
        <v>21.71</v>
      </c>
      <c r="K14" s="3"/>
      <c r="L14" s="3">
        <f t="shared" si="3"/>
        <v>21.71</v>
      </c>
      <c r="M14" s="3"/>
      <c r="N14" s="42">
        <v>0</v>
      </c>
      <c r="O14" s="39"/>
      <c r="P14" s="37"/>
    </row>
    <row r="15" spans="1:16" ht="81.75" customHeight="1">
      <c r="A15" s="12" t="s">
        <v>15</v>
      </c>
      <c r="B15" s="53" t="s">
        <v>34</v>
      </c>
      <c r="C15" s="53"/>
      <c r="D15" s="53"/>
      <c r="E15" s="53"/>
      <c r="F15" s="53"/>
      <c r="G15" s="3"/>
      <c r="H15" s="13">
        <v>25</v>
      </c>
      <c r="I15" s="13"/>
      <c r="J15" s="3">
        <f t="shared" si="1"/>
        <v>25</v>
      </c>
      <c r="K15" s="3"/>
      <c r="L15" s="3">
        <f t="shared" si="3"/>
        <v>25</v>
      </c>
      <c r="M15" s="3"/>
      <c r="N15" s="38">
        <v>5231.63</v>
      </c>
      <c r="O15" s="39">
        <v>1166.48</v>
      </c>
      <c r="P15" s="37">
        <f t="shared" si="2"/>
        <v>22.3</v>
      </c>
    </row>
    <row r="16" spans="1:16" ht="33" customHeight="1">
      <c r="A16" s="12" t="s">
        <v>17</v>
      </c>
      <c r="B16" s="56" t="s">
        <v>39</v>
      </c>
      <c r="C16" s="56"/>
      <c r="D16" s="56"/>
      <c r="E16" s="56"/>
      <c r="F16" s="56"/>
      <c r="G16" s="3"/>
      <c r="H16" s="13"/>
      <c r="I16" s="13"/>
      <c r="J16" s="3">
        <f t="shared" si="1"/>
        <v>0</v>
      </c>
      <c r="K16" s="3"/>
      <c r="L16" s="3">
        <f t="shared" si="3"/>
        <v>0</v>
      </c>
      <c r="M16" s="3"/>
      <c r="N16" s="36">
        <v>1800</v>
      </c>
      <c r="O16" s="40">
        <v>1745.79</v>
      </c>
      <c r="P16" s="37">
        <f t="shared" si="2"/>
        <v>97</v>
      </c>
    </row>
    <row r="17" spans="1:16" ht="129" customHeight="1">
      <c r="A17" s="12" t="s">
        <v>18</v>
      </c>
      <c r="B17" s="56" t="s">
        <v>72</v>
      </c>
      <c r="C17" s="56"/>
      <c r="D17" s="56"/>
      <c r="E17" s="56"/>
      <c r="F17" s="56"/>
      <c r="G17" s="18"/>
      <c r="H17" s="3"/>
      <c r="I17" s="3"/>
      <c r="J17" s="3">
        <f>H17+I17</f>
        <v>0</v>
      </c>
      <c r="K17" s="3"/>
      <c r="L17" s="3"/>
      <c r="M17" s="3"/>
      <c r="N17" s="38">
        <v>644</v>
      </c>
      <c r="O17" s="40">
        <v>644</v>
      </c>
      <c r="P17" s="37">
        <f t="shared" si="2"/>
        <v>100</v>
      </c>
    </row>
    <row r="18" spans="1:16" ht="21.75" customHeight="1">
      <c r="A18" s="12" t="s">
        <v>19</v>
      </c>
      <c r="B18" s="56" t="s">
        <v>36</v>
      </c>
      <c r="C18" s="56"/>
      <c r="D18" s="56"/>
      <c r="E18" s="56"/>
      <c r="F18" s="56"/>
      <c r="G18" s="3" t="e">
        <f>#REF!+G37</f>
        <v>#REF!</v>
      </c>
      <c r="H18" s="16" t="e">
        <f>H38+#REF!</f>
        <v>#REF!</v>
      </c>
      <c r="I18" s="16"/>
      <c r="J18" s="3" t="e">
        <f>H18+I18</f>
        <v>#REF!</v>
      </c>
      <c r="K18" s="16" t="e">
        <f>K38+#REF!</f>
        <v>#REF!</v>
      </c>
      <c r="L18" s="3" t="e">
        <f>L38+#REF!</f>
        <v>#REF!</v>
      </c>
      <c r="M18" s="3" t="e">
        <f>M38+#REF!</f>
        <v>#REF!</v>
      </c>
      <c r="N18" s="38">
        <v>1516.81</v>
      </c>
      <c r="O18" s="39">
        <v>1516.81</v>
      </c>
      <c r="P18" s="37">
        <f t="shared" si="2"/>
        <v>100</v>
      </c>
    </row>
    <row r="19" spans="1:16" ht="36" customHeight="1">
      <c r="A19" s="12" t="s">
        <v>37</v>
      </c>
      <c r="B19" s="56" t="s">
        <v>38</v>
      </c>
      <c r="C19" s="56"/>
      <c r="D19" s="56"/>
      <c r="E19" s="56"/>
      <c r="F19" s="56"/>
      <c r="G19" s="18"/>
      <c r="H19" s="3"/>
      <c r="I19" s="3"/>
      <c r="J19" s="3">
        <f t="shared" si="1"/>
        <v>0</v>
      </c>
      <c r="K19" s="3"/>
      <c r="L19" s="3"/>
      <c r="M19" s="3"/>
      <c r="N19" s="38">
        <v>4142</v>
      </c>
      <c r="O19" s="40">
        <v>4551.75</v>
      </c>
      <c r="P19" s="37">
        <f t="shared" si="2"/>
        <v>109.9</v>
      </c>
    </row>
    <row r="20" spans="1:18" ht="18" customHeight="1">
      <c r="A20" s="12" t="s">
        <v>22</v>
      </c>
      <c r="B20" s="57" t="s">
        <v>23</v>
      </c>
      <c r="C20" s="57"/>
      <c r="D20" s="57"/>
      <c r="E20" s="57"/>
      <c r="F20" s="57"/>
      <c r="G20" s="3" t="e">
        <f>G21+G36+#REF!</f>
        <v>#REF!</v>
      </c>
      <c r="H20" s="23" t="e">
        <f>H21+H36+#REF!</f>
        <v>#REF!</v>
      </c>
      <c r="I20" s="23" t="e">
        <f>I21+I36+#REF!</f>
        <v>#REF!</v>
      </c>
      <c r="J20" s="23" t="e">
        <f>J21+J36+#REF!</f>
        <v>#REF!</v>
      </c>
      <c r="K20" s="23" t="e">
        <f>K21+K36+#REF!</f>
        <v>#REF!</v>
      </c>
      <c r="L20" s="23" t="e">
        <f>L21+L36+#REF!</f>
        <v>#REF!</v>
      </c>
      <c r="M20" s="23" t="e">
        <f>M21+M36+#REF!</f>
        <v>#REF!</v>
      </c>
      <c r="N20" s="36">
        <f>N21+N33+N37</f>
        <v>157854.04</v>
      </c>
      <c r="O20" s="40">
        <f>O21+O33+O37</f>
        <v>153782.84</v>
      </c>
      <c r="P20" s="37">
        <f t="shared" si="2"/>
        <v>97.4</v>
      </c>
      <c r="R20" s="29"/>
    </row>
    <row r="21" spans="1:16" ht="15.75">
      <c r="A21" s="8">
        <v>1</v>
      </c>
      <c r="B21" s="51" t="s">
        <v>9</v>
      </c>
      <c r="C21" s="51"/>
      <c r="D21" s="51"/>
      <c r="E21" s="51"/>
      <c r="F21" s="51"/>
      <c r="G21" s="10">
        <f>G22+G26+G28</f>
        <v>88339.51</v>
      </c>
      <c r="H21" s="22">
        <f>H22+H26+H28</f>
        <v>75786.39</v>
      </c>
      <c r="I21" s="22">
        <f>I22+I26+I28</f>
        <v>16402.96</v>
      </c>
      <c r="J21" s="22">
        <f>J22+J26+J28</f>
        <v>92189.35</v>
      </c>
      <c r="K21" s="22" t="e">
        <f>K22+K26+K28+K34</f>
        <v>#REF!</v>
      </c>
      <c r="L21" s="22" t="e">
        <f>L22+L26+L28+L34</f>
        <v>#REF!</v>
      </c>
      <c r="M21" s="22">
        <f>M22+M26+M28+M34</f>
        <v>0</v>
      </c>
      <c r="N21" s="43">
        <f>SUM(N22:N32)-N25</f>
        <v>140451.05</v>
      </c>
      <c r="O21" s="44">
        <f>SUM(O22:O32)-O25</f>
        <v>140445.28</v>
      </c>
      <c r="P21" s="37">
        <f t="shared" si="2"/>
        <v>100</v>
      </c>
    </row>
    <row r="22" spans="1:18" ht="65.25" customHeight="1">
      <c r="A22" s="4" t="s">
        <v>3</v>
      </c>
      <c r="B22" s="48" t="s">
        <v>40</v>
      </c>
      <c r="C22" s="48"/>
      <c r="D22" s="48"/>
      <c r="E22" s="48"/>
      <c r="F22" s="48"/>
      <c r="G22" s="10">
        <f>G23+G24</f>
        <v>66786.45</v>
      </c>
      <c r="H22" s="22">
        <v>57967.44</v>
      </c>
      <c r="I22" s="22">
        <f>I23+I24</f>
        <v>16402.96</v>
      </c>
      <c r="J22" s="23">
        <f>H22+I22</f>
        <v>74370.4</v>
      </c>
      <c r="K22" s="23">
        <f>K23+K24</f>
        <v>4492.26</v>
      </c>
      <c r="L22" s="23">
        <f>L23+L24</f>
        <v>78862.66</v>
      </c>
      <c r="M22" s="23">
        <f>M23+M24</f>
        <v>0</v>
      </c>
      <c r="N22" s="25">
        <v>263.35</v>
      </c>
      <c r="O22" s="23">
        <v>263.34</v>
      </c>
      <c r="P22" s="37">
        <f t="shared" si="2"/>
        <v>100</v>
      </c>
      <c r="R22" s="14"/>
    </row>
    <row r="23" spans="1:19" ht="31.5" customHeight="1">
      <c r="A23" s="4" t="s">
        <v>4</v>
      </c>
      <c r="B23" s="48" t="s">
        <v>41</v>
      </c>
      <c r="C23" s="48"/>
      <c r="D23" s="48"/>
      <c r="E23" s="48"/>
      <c r="F23" s="48"/>
      <c r="G23" s="10">
        <v>43266.21</v>
      </c>
      <c r="H23" s="22">
        <v>50449.44</v>
      </c>
      <c r="I23" s="22">
        <v>13582.96</v>
      </c>
      <c r="J23" s="23">
        <f>H23+I23</f>
        <v>64032.4</v>
      </c>
      <c r="K23" s="23">
        <v>6340.26</v>
      </c>
      <c r="L23" s="23">
        <f aca="true" t="shared" si="4" ref="L23:L29">J23+K23</f>
        <v>70372.66</v>
      </c>
      <c r="M23" s="23"/>
      <c r="N23" s="25">
        <v>45566.6</v>
      </c>
      <c r="O23" s="23">
        <v>45562.96</v>
      </c>
      <c r="P23" s="37">
        <f t="shared" si="2"/>
        <v>100</v>
      </c>
      <c r="R23" s="14"/>
      <c r="S23" s="14"/>
    </row>
    <row r="24" spans="1:18" ht="33.75" customHeight="1">
      <c r="A24" s="4" t="s">
        <v>5</v>
      </c>
      <c r="B24" s="48" t="s">
        <v>59</v>
      </c>
      <c r="C24" s="48"/>
      <c r="D24" s="48"/>
      <c r="E24" s="48"/>
      <c r="F24" s="48"/>
      <c r="G24" s="10">
        <v>23520.24</v>
      </c>
      <c r="H24" s="24">
        <v>7518</v>
      </c>
      <c r="I24" s="24">
        <v>2820</v>
      </c>
      <c r="J24" s="23">
        <f>H24+I24</f>
        <v>10338</v>
      </c>
      <c r="K24" s="23">
        <v>-1848</v>
      </c>
      <c r="L24" s="23">
        <f t="shared" si="4"/>
        <v>8490</v>
      </c>
      <c r="M24" s="23"/>
      <c r="N24" s="25">
        <v>7306.21</v>
      </c>
      <c r="O24" s="23">
        <v>7304.42</v>
      </c>
      <c r="P24" s="37">
        <f t="shared" si="2"/>
        <v>100</v>
      </c>
      <c r="R24" s="14"/>
    </row>
    <row r="25" spans="1:18" ht="45.75" customHeight="1">
      <c r="A25" s="4" t="s">
        <v>29</v>
      </c>
      <c r="B25" s="48" t="s">
        <v>42</v>
      </c>
      <c r="C25" s="48"/>
      <c r="D25" s="48"/>
      <c r="E25" s="48"/>
      <c r="F25" s="48"/>
      <c r="G25" s="10"/>
      <c r="H25" s="24"/>
      <c r="I25" s="24"/>
      <c r="J25" s="23"/>
      <c r="K25" s="23"/>
      <c r="L25" s="23"/>
      <c r="M25" s="23"/>
      <c r="N25" s="25">
        <f>N26+N27</f>
        <v>1755.55</v>
      </c>
      <c r="O25" s="25">
        <f>O26+O27</f>
        <v>1755.55</v>
      </c>
      <c r="P25" s="37">
        <f t="shared" si="2"/>
        <v>100</v>
      </c>
      <c r="R25" s="14"/>
    </row>
    <row r="26" spans="1:16" s="28" customFormat="1" ht="15.75">
      <c r="A26" s="4" t="s">
        <v>54</v>
      </c>
      <c r="B26" s="48" t="s">
        <v>56</v>
      </c>
      <c r="C26" s="48"/>
      <c r="D26" s="48"/>
      <c r="E26" s="48"/>
      <c r="F26" s="48"/>
      <c r="G26" s="10">
        <f>G27</f>
        <v>2368.96</v>
      </c>
      <c r="H26" s="22">
        <v>0</v>
      </c>
      <c r="I26" s="22"/>
      <c r="J26" s="23">
        <f>H26+I26</f>
        <v>0</v>
      </c>
      <c r="K26" s="23">
        <f>K27</f>
        <v>2694.6</v>
      </c>
      <c r="L26" s="23">
        <f t="shared" si="4"/>
        <v>2694.6</v>
      </c>
      <c r="M26" s="23"/>
      <c r="N26" s="25">
        <v>238.79</v>
      </c>
      <c r="O26" s="23">
        <v>238.79</v>
      </c>
      <c r="P26" s="37">
        <f t="shared" si="2"/>
        <v>100</v>
      </c>
    </row>
    <row r="27" spans="1:16" s="28" customFormat="1" ht="47.25" customHeight="1">
      <c r="A27" s="4" t="s">
        <v>55</v>
      </c>
      <c r="B27" s="49" t="s">
        <v>57</v>
      </c>
      <c r="C27" s="49"/>
      <c r="D27" s="49"/>
      <c r="E27" s="49"/>
      <c r="F27" s="49"/>
      <c r="G27" s="10">
        <v>2368.96</v>
      </c>
      <c r="H27" s="22">
        <v>0</v>
      </c>
      <c r="I27" s="22"/>
      <c r="J27" s="23">
        <f>H27+I27</f>
        <v>0</v>
      </c>
      <c r="K27" s="23">
        <v>2694.6</v>
      </c>
      <c r="L27" s="23">
        <f t="shared" si="4"/>
        <v>2694.6</v>
      </c>
      <c r="M27" s="23"/>
      <c r="N27" s="25">
        <v>1516.76</v>
      </c>
      <c r="O27" s="23">
        <v>1516.76</v>
      </c>
      <c r="P27" s="37">
        <f t="shared" si="2"/>
        <v>100</v>
      </c>
    </row>
    <row r="28" spans="1:16" ht="34.5" customHeight="1">
      <c r="A28" s="4" t="s">
        <v>61</v>
      </c>
      <c r="B28" s="48" t="s">
        <v>44</v>
      </c>
      <c r="C28" s="48"/>
      <c r="D28" s="48"/>
      <c r="E28" s="48"/>
      <c r="F28" s="48"/>
      <c r="G28" s="10">
        <f>G29+G30</f>
        <v>19184.1</v>
      </c>
      <c r="H28" s="25">
        <f>H29+H30</f>
        <v>17818.95</v>
      </c>
      <c r="I28" s="25">
        <f>I29+I30</f>
        <v>0</v>
      </c>
      <c r="J28" s="25">
        <f>J29+J30</f>
        <v>17818.95</v>
      </c>
      <c r="K28" s="25">
        <f>K29+K30+K33</f>
        <v>14503.47</v>
      </c>
      <c r="L28" s="23">
        <f t="shared" si="4"/>
        <v>32322.42</v>
      </c>
      <c r="M28" s="23"/>
      <c r="N28" s="25">
        <v>25326.24</v>
      </c>
      <c r="O28" s="23">
        <v>25326.03</v>
      </c>
      <c r="P28" s="37">
        <f t="shared" si="2"/>
        <v>100</v>
      </c>
    </row>
    <row r="29" spans="1:16" ht="65.25" customHeight="1">
      <c r="A29" s="4" t="s">
        <v>43</v>
      </c>
      <c r="B29" s="48" t="s">
        <v>46</v>
      </c>
      <c r="C29" s="48"/>
      <c r="D29" s="48"/>
      <c r="E29" s="48"/>
      <c r="F29" s="48"/>
      <c r="G29" s="10">
        <v>2841.1</v>
      </c>
      <c r="H29" s="22">
        <v>890.95</v>
      </c>
      <c r="I29" s="22"/>
      <c r="J29" s="23">
        <f>H29+I29</f>
        <v>890.95</v>
      </c>
      <c r="K29" s="25">
        <v>989.94</v>
      </c>
      <c r="L29" s="23">
        <f t="shared" si="4"/>
        <v>1880.89</v>
      </c>
      <c r="M29" s="23"/>
      <c r="N29" s="25">
        <v>11463.91</v>
      </c>
      <c r="O29" s="23">
        <v>11463.9</v>
      </c>
      <c r="P29" s="37">
        <f t="shared" si="2"/>
        <v>100</v>
      </c>
    </row>
    <row r="30" spans="1:16" ht="47.25" customHeight="1">
      <c r="A30" s="4" t="s">
        <v>45</v>
      </c>
      <c r="B30" s="48" t="s">
        <v>48</v>
      </c>
      <c r="C30" s="48"/>
      <c r="D30" s="48"/>
      <c r="E30" s="48"/>
      <c r="F30" s="48"/>
      <c r="G30" s="10">
        <v>16343</v>
      </c>
      <c r="H30" s="22">
        <v>16928</v>
      </c>
      <c r="I30" s="22"/>
      <c r="J30" s="23">
        <f>H30+I30</f>
        <v>16928</v>
      </c>
      <c r="K30" s="23"/>
      <c r="L30" s="23">
        <f aca="true" t="shared" si="5" ref="L30:L38">J30+K30</f>
        <v>16928</v>
      </c>
      <c r="M30" s="23"/>
      <c r="N30" s="25">
        <v>23504.97</v>
      </c>
      <c r="O30" s="23">
        <v>23504.86</v>
      </c>
      <c r="P30" s="37">
        <f t="shared" si="2"/>
        <v>100</v>
      </c>
    </row>
    <row r="31" spans="1:16" ht="39" customHeight="1">
      <c r="A31" s="4" t="s">
        <v>47</v>
      </c>
      <c r="B31" s="48" t="s">
        <v>68</v>
      </c>
      <c r="C31" s="58"/>
      <c r="D31" s="58"/>
      <c r="E31" s="58"/>
      <c r="F31" s="58"/>
      <c r="G31" s="10"/>
      <c r="H31" s="25"/>
      <c r="I31" s="25"/>
      <c r="J31" s="23"/>
      <c r="K31" s="23"/>
      <c r="L31" s="23"/>
      <c r="M31" s="23"/>
      <c r="N31" s="25">
        <v>520</v>
      </c>
      <c r="O31" s="23">
        <v>520</v>
      </c>
      <c r="P31" s="37">
        <f t="shared" si="2"/>
        <v>100</v>
      </c>
    </row>
    <row r="32" spans="1:16" ht="64.5" customHeight="1">
      <c r="A32" s="4" t="s">
        <v>62</v>
      </c>
      <c r="B32" s="48" t="s">
        <v>70</v>
      </c>
      <c r="C32" s="58"/>
      <c r="D32" s="58"/>
      <c r="E32" s="58"/>
      <c r="F32" s="58"/>
      <c r="G32" s="10"/>
      <c r="H32" s="25"/>
      <c r="I32" s="25"/>
      <c r="J32" s="23"/>
      <c r="K32" s="23"/>
      <c r="L32" s="23"/>
      <c r="M32" s="23"/>
      <c r="N32" s="25">
        <v>24744.22</v>
      </c>
      <c r="O32" s="23">
        <v>24744.22</v>
      </c>
      <c r="P32" s="37">
        <f t="shared" si="2"/>
        <v>100</v>
      </c>
    </row>
    <row r="33" spans="1:16" s="27" customFormat="1" ht="17.25" customHeight="1">
      <c r="A33" s="4" t="s">
        <v>11</v>
      </c>
      <c r="B33" s="54" t="s">
        <v>49</v>
      </c>
      <c r="C33" s="54"/>
      <c r="D33" s="54"/>
      <c r="E33" s="54"/>
      <c r="F33" s="54"/>
      <c r="G33" s="10"/>
      <c r="H33" s="24"/>
      <c r="I33" s="24"/>
      <c r="J33" s="23"/>
      <c r="K33" s="23">
        <v>13513.53</v>
      </c>
      <c r="L33" s="23">
        <f t="shared" si="5"/>
        <v>13513.53</v>
      </c>
      <c r="M33" s="23"/>
      <c r="N33" s="36">
        <f>SUM(N34:N36)</f>
        <v>5566.33</v>
      </c>
      <c r="O33" s="40">
        <f>SUM(O34:O36)</f>
        <v>1501.17</v>
      </c>
      <c r="P33" s="37">
        <f t="shared" si="2"/>
        <v>27</v>
      </c>
    </row>
    <row r="34" spans="1:16" ht="66" customHeight="1">
      <c r="A34" s="4" t="s">
        <v>6</v>
      </c>
      <c r="B34" s="48" t="s">
        <v>71</v>
      </c>
      <c r="C34" s="48"/>
      <c r="D34" s="48"/>
      <c r="E34" s="48"/>
      <c r="F34" s="48"/>
      <c r="G34" s="10"/>
      <c r="H34" s="22"/>
      <c r="I34" s="22"/>
      <c r="J34" s="23"/>
      <c r="K34" s="9" t="e">
        <f>K35+#REF!</f>
        <v>#REF!</v>
      </c>
      <c r="L34" s="23" t="e">
        <f t="shared" si="5"/>
        <v>#REF!</v>
      </c>
      <c r="M34" s="23"/>
      <c r="N34" s="25">
        <v>109.7</v>
      </c>
      <c r="O34" s="23">
        <v>109.69</v>
      </c>
      <c r="P34" s="37">
        <f t="shared" si="2"/>
        <v>100</v>
      </c>
    </row>
    <row r="35" spans="1:16" ht="33" customHeight="1">
      <c r="A35" s="4" t="s">
        <v>7</v>
      </c>
      <c r="B35" s="55" t="s">
        <v>50</v>
      </c>
      <c r="C35" s="55"/>
      <c r="D35" s="55"/>
      <c r="E35" s="55"/>
      <c r="F35" s="55"/>
      <c r="G35" s="10"/>
      <c r="H35" s="22"/>
      <c r="I35" s="22"/>
      <c r="J35" s="23"/>
      <c r="K35" s="9">
        <v>205.4</v>
      </c>
      <c r="L35" s="23">
        <f t="shared" si="5"/>
        <v>205.4</v>
      </c>
      <c r="M35" s="23"/>
      <c r="N35" s="25">
        <v>225</v>
      </c>
      <c r="O35" s="23">
        <v>225</v>
      </c>
      <c r="P35" s="37">
        <f t="shared" si="2"/>
        <v>100</v>
      </c>
    </row>
    <row r="36" spans="1:16" ht="65.25" customHeight="1">
      <c r="A36" s="4" t="s">
        <v>69</v>
      </c>
      <c r="B36" s="48" t="s">
        <v>51</v>
      </c>
      <c r="C36" s="48"/>
      <c r="D36" s="48"/>
      <c r="E36" s="48"/>
      <c r="F36" s="48"/>
      <c r="G36" s="10" t="e">
        <f>#REF!+G38+#REF!+#REF!</f>
        <v>#REF!</v>
      </c>
      <c r="H36" s="25" t="e">
        <f>#REF!+H38+#REF!+#REF!</f>
        <v>#REF!</v>
      </c>
      <c r="I36" s="25" t="e">
        <f>#REF!+I38+#REF!+#REF!</f>
        <v>#REF!</v>
      </c>
      <c r="J36" s="25" t="e">
        <f>#REF!+J38+#REF!+#REF!</f>
        <v>#REF!</v>
      </c>
      <c r="K36" s="25" t="e">
        <f>#REF!+K38+#REF!+#REF!</f>
        <v>#REF!</v>
      </c>
      <c r="L36" s="25" t="e">
        <f t="shared" si="5"/>
        <v>#REF!</v>
      </c>
      <c r="M36" s="25" t="e">
        <f>#REF!+M38+#REF!+#REF!</f>
        <v>#REF!</v>
      </c>
      <c r="N36" s="25">
        <v>5231.63</v>
      </c>
      <c r="O36" s="25">
        <v>1166.48</v>
      </c>
      <c r="P36" s="37">
        <f t="shared" si="2"/>
        <v>22.3</v>
      </c>
    </row>
    <row r="37" spans="1:16" ht="15" customHeight="1">
      <c r="A37" s="4" t="s">
        <v>12</v>
      </c>
      <c r="B37" s="54" t="s">
        <v>52</v>
      </c>
      <c r="C37" s="54"/>
      <c r="D37" s="54"/>
      <c r="E37" s="54"/>
      <c r="F37" s="54"/>
      <c r="G37" s="10">
        <v>43273.1</v>
      </c>
      <c r="H37" s="22">
        <v>0</v>
      </c>
      <c r="I37" s="22"/>
      <c r="J37" s="23">
        <f>H37+I37</f>
        <v>0</v>
      </c>
      <c r="K37" s="23"/>
      <c r="L37" s="23">
        <f t="shared" si="5"/>
        <v>0</v>
      </c>
      <c r="M37" s="23"/>
      <c r="N37" s="36">
        <f>N38+N39+N40</f>
        <v>11836.66</v>
      </c>
      <c r="O37" s="40">
        <f>O38+O39+O40</f>
        <v>11836.39</v>
      </c>
      <c r="P37" s="37">
        <f t="shared" si="2"/>
        <v>100</v>
      </c>
    </row>
    <row r="38" spans="1:16" ht="49.5" customHeight="1">
      <c r="A38" s="4" t="s">
        <v>8</v>
      </c>
      <c r="B38" s="48" t="s">
        <v>53</v>
      </c>
      <c r="C38" s="48"/>
      <c r="D38" s="48"/>
      <c r="E38" s="48"/>
      <c r="F38" s="48"/>
      <c r="G38" s="10" t="e">
        <f>#REF!+#REF!</f>
        <v>#REF!</v>
      </c>
      <c r="H38" s="25" t="e">
        <f>#REF!+#REF!</f>
        <v>#REF!</v>
      </c>
      <c r="I38" s="25"/>
      <c r="J38" s="23" t="e">
        <f>H38+I38</f>
        <v>#REF!</v>
      </c>
      <c r="K38" s="23"/>
      <c r="L38" s="23" t="e">
        <f t="shared" si="5"/>
        <v>#REF!</v>
      </c>
      <c r="M38" s="23" t="e">
        <f>#REF!+#REF!</f>
        <v>#REF!</v>
      </c>
      <c r="N38" s="25">
        <v>10205.96</v>
      </c>
      <c r="O38" s="23">
        <v>10205.71</v>
      </c>
      <c r="P38" s="37">
        <f t="shared" si="2"/>
        <v>100</v>
      </c>
    </row>
    <row r="39" spans="1:16" ht="39" customHeight="1">
      <c r="A39" s="4" t="s">
        <v>58</v>
      </c>
      <c r="B39" s="48" t="s">
        <v>59</v>
      </c>
      <c r="C39" s="48"/>
      <c r="D39" s="48"/>
      <c r="E39" s="48"/>
      <c r="F39" s="48"/>
      <c r="G39" s="10"/>
      <c r="H39" s="25"/>
      <c r="I39" s="25"/>
      <c r="J39" s="23"/>
      <c r="K39" s="23"/>
      <c r="L39" s="23"/>
      <c r="M39" s="23"/>
      <c r="N39" s="25">
        <v>1506.7</v>
      </c>
      <c r="O39" s="23">
        <v>1506.68</v>
      </c>
      <c r="P39" s="37">
        <f t="shared" si="2"/>
        <v>100</v>
      </c>
    </row>
    <row r="40" spans="1:16" ht="39" customHeight="1">
      <c r="A40" s="4" t="s">
        <v>60</v>
      </c>
      <c r="B40" s="48" t="s">
        <v>68</v>
      </c>
      <c r="C40" s="58"/>
      <c r="D40" s="58"/>
      <c r="E40" s="58"/>
      <c r="F40" s="58"/>
      <c r="G40" s="10"/>
      <c r="H40" s="25"/>
      <c r="I40" s="25"/>
      <c r="J40" s="23"/>
      <c r="K40" s="23"/>
      <c r="L40" s="23"/>
      <c r="M40" s="23"/>
      <c r="N40" s="25">
        <v>124</v>
      </c>
      <c r="O40" s="23">
        <v>124</v>
      </c>
      <c r="P40" s="37">
        <f t="shared" si="2"/>
        <v>100</v>
      </c>
    </row>
    <row r="41" spans="1:16" ht="15.75">
      <c r="A41" s="8"/>
      <c r="B41" s="51" t="s">
        <v>25</v>
      </c>
      <c r="C41" s="51"/>
      <c r="D41" s="51"/>
      <c r="E41" s="51"/>
      <c r="F41" s="51"/>
      <c r="G41" s="10">
        <v>188344.28</v>
      </c>
      <c r="H41" s="22" t="e">
        <f aca="true" t="shared" si="6" ref="H41:O41">H20-H9</f>
        <v>#REF!</v>
      </c>
      <c r="I41" s="31" t="e">
        <f t="shared" si="6"/>
        <v>#REF!</v>
      </c>
      <c r="J41" s="22" t="e">
        <f t="shared" si="6"/>
        <v>#REF!</v>
      </c>
      <c r="K41" s="22" t="e">
        <f t="shared" si="6"/>
        <v>#REF!</v>
      </c>
      <c r="L41" s="22" t="e">
        <f t="shared" si="6"/>
        <v>#REF!</v>
      </c>
      <c r="M41" s="22" t="e">
        <f t="shared" si="6"/>
        <v>#REF!</v>
      </c>
      <c r="N41" s="43">
        <f t="shared" si="6"/>
        <v>91989.19</v>
      </c>
      <c r="O41" s="44">
        <f t="shared" si="6"/>
        <v>91052.16</v>
      </c>
      <c r="P41" s="37">
        <f t="shared" si="2"/>
        <v>99</v>
      </c>
    </row>
    <row r="43" s="32" customFormat="1" ht="12.75"/>
    <row r="44" s="32" customFormat="1" ht="12.75"/>
    <row r="45" s="32" customFormat="1" ht="15.75">
      <c r="A45" s="19"/>
    </row>
    <row r="46" s="32" customFormat="1" ht="15.75">
      <c r="A46" s="19"/>
    </row>
    <row r="47" s="32" customFormat="1" ht="15.75">
      <c r="A47" s="19"/>
    </row>
    <row r="48" s="32" customFormat="1" ht="15.75">
      <c r="A48" s="45"/>
    </row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ht="18" customHeight="1"/>
    <row r="71" ht="20.25" customHeight="1"/>
  </sheetData>
  <sheetProtection/>
  <mergeCells count="37">
    <mergeCell ref="B40:F40"/>
    <mergeCell ref="B31:F31"/>
    <mergeCell ref="B14:F14"/>
    <mergeCell ref="B15:F15"/>
    <mergeCell ref="B16:F16"/>
    <mergeCell ref="B37:F37"/>
    <mergeCell ref="B23:F23"/>
    <mergeCell ref="B25:F25"/>
    <mergeCell ref="B32:F32"/>
    <mergeCell ref="B39:F39"/>
    <mergeCell ref="B21:F21"/>
    <mergeCell ref="B7:F7"/>
    <mergeCell ref="B9:F9"/>
    <mergeCell ref="B17:F17"/>
    <mergeCell ref="B20:F20"/>
    <mergeCell ref="B18:F18"/>
    <mergeCell ref="B19:F19"/>
    <mergeCell ref="B41:F41"/>
    <mergeCell ref="B10:F10"/>
    <mergeCell ref="B11:F11"/>
    <mergeCell ref="B12:F12"/>
    <mergeCell ref="B13:F13"/>
    <mergeCell ref="B33:F33"/>
    <mergeCell ref="B22:F22"/>
    <mergeCell ref="B34:F34"/>
    <mergeCell ref="B35:F35"/>
    <mergeCell ref="B36:F36"/>
    <mergeCell ref="A4:P4"/>
    <mergeCell ref="J5:K5"/>
    <mergeCell ref="B38:F38"/>
    <mergeCell ref="B30:F30"/>
    <mergeCell ref="B24:F24"/>
    <mergeCell ref="B26:F26"/>
    <mergeCell ref="B28:F28"/>
    <mergeCell ref="B29:F29"/>
    <mergeCell ref="B27:F27"/>
    <mergeCell ref="B8:F8"/>
  </mergeCells>
  <printOptions/>
  <pageMargins left="0.5905511811023623" right="0.3937007874015748" top="0.7874015748031497" bottom="0.5905511811023623" header="0.5118110236220472" footer="0.31496062992125984"/>
  <pageSetup firstPageNumber="139" useFirstPageNumber="1" fitToHeight="0" fitToWidth="1" horizontalDpi="600" verticalDpi="600" orientation="portrait" paperSize="9" scale="7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Musohranov</cp:lastModifiedBy>
  <cp:lastPrinted>2015-03-27T04:11:38Z</cp:lastPrinted>
  <dcterms:created xsi:type="dcterms:W3CDTF">2005-12-28T19:43:42Z</dcterms:created>
  <dcterms:modified xsi:type="dcterms:W3CDTF">2015-06-01T05:22:29Z</dcterms:modified>
  <cp:category/>
  <cp:version/>
  <cp:contentType/>
  <cp:contentStatus/>
</cp:coreProperties>
</file>