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50" windowHeight="12390" activeTab="0"/>
  </bookViews>
  <sheets>
    <sheet name="Доходы" sheetId="1" r:id="rId1"/>
  </sheets>
  <definedNames>
    <definedName name="_xlnm.Print_Titles" localSheetId="0">'Доходы'!$6:$7</definedName>
  </definedNames>
  <calcPr fullCalcOnLoad="1" fullPrecision="0"/>
</workbook>
</file>

<file path=xl/sharedStrings.xml><?xml version="1.0" encoding="utf-8"?>
<sst xmlns="http://schemas.openxmlformats.org/spreadsheetml/2006/main" count="464" uniqueCount="403">
  <si>
    <t>(плюс, минус)</t>
  </si>
  <si>
    <t>Налог на доходы физических лиц с доходов, полученных в виде дивидендов от долевого участия в деятельности организаций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</si>
  <si>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</si>
  <si>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пп.1 п.1 ст.394 НК РФ и применяемым к объектам, расположенным в границах городских округов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</si>
  <si>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</si>
  <si>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</si>
  <si>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</si>
  <si>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</si>
  <si>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Земельный налог (по обязательствам, возникшим до 1 января 2006 года), мобилизуемый на территориях городских округов</t>
  </si>
  <si>
    <t>Сбор на нужды образовательных учреждений, взимаемый с юридических лиц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</si>
  <si>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</si>
  <si>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</si>
  <si>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</si>
  <si>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</si>
  <si>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</si>
  <si>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Плата за негативное воздействие на окружающую среду</t>
  </si>
  <si>
    <t>Прочие доходы бюджетов гор.округов от оказания платных услуг (Медвытрезвитель)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</si>
  <si>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</si>
  <si>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</si>
  <si>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</si>
  <si>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</si>
  <si>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</si>
  <si>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</si>
  <si>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</si>
  <si>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</si>
  <si>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</si>
  <si>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</si>
  <si>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</si>
  <si>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</si>
  <si>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</si>
  <si>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</si>
  <si>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</si>
  <si>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</si>
  <si>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</si>
  <si>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Субсидии бюджетам закрытых административно-территориальных образований на развитие и поддержку социальной и инженерной инфраструктуры</t>
  </si>
  <si>
    <t>Субсидии на ремонт муниципальных объектов социальной сферы, закрепленных на праве оперативного  управления за муниципальными учреждениями культуры, здравоохранения, образования</t>
  </si>
  <si>
    <t>Субсидии на содержание, реконструкцию, ремонт и строительство автомобильных дорог общего пользования, мостов и иных транспортных инженерных сооружений на них, за исключением автомобильных дорог федеральных значения</t>
  </si>
  <si>
    <t>Субсидии на обеспечение условий для развития физической культуры и массового спорта</t>
  </si>
  <si>
    <t>Субсидии на компенсацию энергоснабжающим организациям убытков, связанных с ростом цен на топливо (нефть, мазут)</t>
  </si>
  <si>
    <t>Субсидии на индексацию оплаты труда работников муниципальных бюджетных организаций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</si>
  <si>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</t>
  </si>
  <si>
    <t>Субсидии на реализацию мероприятий областной целевой программы "Питьевая вода Томской области"</t>
  </si>
  <si>
    <t>Субсидии на реализацию мероприятий областной целевой программы "Обеспечение безопасности дорожного движения на 2007-2009 годы"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</si>
  <si>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</si>
  <si>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Субсидии на реализацию мероприятий областной целевой программы "Профилактика преступлений и иных правонарушений на территории Томской области на 2008-2010 годы"</t>
  </si>
  <si>
    <t>Субсидии на создание условий для управления многоквартирными домами</t>
  </si>
  <si>
    <t>Субвенции бюджетам городских округов на выплату единовременных пособий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</si>
  <si>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</si>
  <si>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субсидий гражданам на оплату жилья и коммунальных услуг</t>
  </si>
  <si>
    <t>Субвенции бюджетам городских округов на осуществление управленческих функций органами местного самоуправления</t>
  </si>
  <si>
    <t>Субвенции на выплату заработной платы работникам образования (ФОТ с начислениями)</t>
  </si>
  <si>
    <t>Субвенции на методическую литературу</t>
  </si>
  <si>
    <t>Субвенции на прочие текущие расходы работников образования</t>
  </si>
  <si>
    <t>Субвенции на доплаты к ежемесячному вознаграждению за классное руководство в классах наполняемостью свыше 25 человек</t>
  </si>
  <si>
    <t>Субвенции на осуществление отдельных гос.полномочий по выплате надбавок к тарифной ставке педагогическим работникам</t>
  </si>
  <si>
    <t>Субвенции на создание и обеспечение деятельности комиссии по делам несовершеннолетних и защите их прав</t>
  </si>
  <si>
    <t>Субвенции на предоставление ежемесячной компенсационной выплаты на оплату доп.площади жилого помещения и ежегодной денежной выплаты на приобретение и доставку твердого топлива</t>
  </si>
  <si>
    <t>Субвенция на осуществление управленческих функций органами местного самоуправления по предоставлению компенсац.выплаты на оплату доп.площади жилого помещения</t>
  </si>
  <si>
    <t>Субвенции на осуществление гос.полномочий по организации  и осуществлению деятельности по опеке и попечительству в Томской области</t>
  </si>
  <si>
    <t>Субвенции бюджетам городских округов  на обеспечение жилыми помещениями детей-сирот и детей, оставшихся без попечения родителей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</si>
  <si>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</si>
  <si>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Субвенция на содержание приемных детей</t>
  </si>
  <si>
    <t>Межбюджетные трансферты на обеспечение равного с МВД РФ повышения денежного довольствия сотрудникам и заработной платы работникам МОБ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</si>
  <si>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</si>
  <si>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 на частичную оплату стоимости питания обучающихся в муниципальных общеобразовательных учреждениях Томской области из малоимущих семей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</si>
  <si>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</t>
  </si>
  <si>
    <t>Доходы от продажи товаров, осуществляемой учреждениями, находящимися в ведении органов власти городских округов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</si>
  <si>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(поступления от оздоровительной кампании)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</si>
  <si>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 поступления)</t>
  </si>
  <si>
    <t>НАЛОГОВЫЕ ДОХОДЫ</t>
  </si>
  <si>
    <t xml:space="preserve">Налог на доходы физических лиц </t>
  </si>
  <si>
    <t>Налог на имущество физических лиц</t>
  </si>
  <si>
    <t>Налоги на имущество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</si>
  <si>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</si>
  <si>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</si>
  <si>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</si>
  <si>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</si>
  <si>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</si>
  <si>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за землю - всего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</si>
  <si>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</si>
  <si>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</si>
  <si>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</si>
  <si>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</si>
  <si>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</si>
  <si>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</si>
  <si>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</si>
  <si>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</si>
  <si>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</si>
  <si>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</si>
  <si>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</si>
  <si>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</si>
  <si>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ОТ ПРЕДПРИНИМАТЕЛЬСКОЙ И ИНОЙ ПРИНОСЯЩЕЙ ДОХОД ДЕЯТЕЛЬНОСТИ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</si>
  <si>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</si>
  <si>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обеспечение государственных гарантий прав граждан на получение общего образования</t>
  </si>
  <si>
    <t>НЕНАЛОГОВЫЕ ДОХОДЫ (без учета предпринимательской деятельности)</t>
  </si>
  <si>
    <t>РЫНОЧНЫЕ ПРОДАЖИ ТОВАРОВ И УСЛУГ</t>
  </si>
  <si>
    <t>Доходы от продажи услуг, оказываемых учреждениями, находящимися в ведении органов местного самоуправления городских округов, в том числе:</t>
  </si>
  <si>
    <t>Доходы от продажи услуг (оздоровительная кампания)</t>
  </si>
  <si>
    <t>Доходы от продажи услуг (прочие)</t>
  </si>
  <si>
    <t>МОУ ЗАТО Северск ДОД СДЮСШОР "Лидер"</t>
  </si>
  <si>
    <t>БЕЗВОЗМЕЗДНЫЕ ПОСТУПЛЕНИЯ ОТ ПРЕДПРИНИМАТЕЛЬСКОЙ И ИНОЙ ПРИНОСЯЩЕЙ ДОХОД ДЕЯТЕЛЬНОСТИ</t>
  </si>
  <si>
    <t>ВСЕГО ДОХОДОВ ПО ЗАТО СЕВЕРСК</t>
  </si>
  <si>
    <t>из них: доходы с территории</t>
  </si>
  <si>
    <t>без доходов от предпринимательской деятельности</t>
  </si>
  <si>
    <t>Утв.Думой
ЗАТО Северск 
2008 г.</t>
  </si>
  <si>
    <t>в том числе:</t>
  </si>
  <si>
    <t>Субвенции на осуществление гос.полномочий по регулированию тарифов на перевозки пассажиров и багажа всеми видами общественного транспорта (кроме ж/д) по городским и пригородным маршрутам</t>
  </si>
  <si>
    <t>Код</t>
  </si>
  <si>
    <t>Наименование показателей</t>
  </si>
  <si>
    <t>(тыс.руб.)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</si>
  <si>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</t>
  </si>
  <si>
    <t>Субвенции на осуществление гос.полномочий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</si>
  <si>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гос.полномочий Томской области по хранению, комплектованию архивных документов, относящихся к собственности Томской области</t>
  </si>
  <si>
    <t>Управление образования Администрации ЗАТО Северск</t>
  </si>
  <si>
    <t>МОУ ЗАТО Северск ДОД СДЮСШОР "Янтарь"</t>
  </si>
  <si>
    <t>МОУ ЗАТО Северск ДОД ДЮСШ НВС "Русь"</t>
  </si>
  <si>
    <t>МОУ ЗАТО Северск ДОД СДЮСШОР гимнастики им. Р.Кузнецова</t>
  </si>
  <si>
    <t>МОУ ЗАТО Северск ДОД СДЮСШОР им. Р.Кузнецова</t>
  </si>
  <si>
    <t>МОУ ЗАТО Северск ДОД СДЮСШОР  гимнастики им. Р.Кузнецова</t>
  </si>
  <si>
    <t>МОУ ЗАТО Северск ДОД "СДЮСШОР по легкой атлетике"</t>
  </si>
  <si>
    <t>МОУ ЗАТО Северск ДОД СДЮСШОР им.Л.Егоровой</t>
  </si>
  <si>
    <t>МОУ ЗАТО Северск ДОД СДЮСШ хоккея и футбола "Смена"</t>
  </si>
  <si>
    <t>МУ ОЛ "Зелёный мыс"</t>
  </si>
  <si>
    <t>МУ ДОЛ "Берёзка"</t>
  </si>
  <si>
    <t>МУ ЗАТО Северск ДОЛ "Восход"</t>
  </si>
  <si>
    <t>МУ "Музей г.Северска"</t>
  </si>
  <si>
    <t>МУ "Самусьский центр культуры"</t>
  </si>
  <si>
    <t>МУ "МТ "Наш мир"</t>
  </si>
  <si>
    <t>Детский театр</t>
  </si>
  <si>
    <t>С.М.И. МУ газета "Диалог"</t>
  </si>
  <si>
    <t>МУ Центральная городская библиотека</t>
  </si>
  <si>
    <t>МУ "Северский музыкальный театр"</t>
  </si>
  <si>
    <t>МУ "Северский природный парк"</t>
  </si>
  <si>
    <t>МУ Центральная детская библиотека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</si>
  <si>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</si>
  <si>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000 1 01 02000 00 0000 110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</si>
  <si>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</si>
  <si>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</si>
  <si>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</si>
  <si>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</si>
  <si>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</si>
  <si>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182 1 05 02000 02 0000 110</t>
  </si>
  <si>
    <t>000 1 06 00000 00 0000 000</t>
  </si>
  <si>
    <t>182 1 06 01020 04 0000 110</t>
  </si>
  <si>
    <t>182 1 06 06012 04 0000 110</t>
  </si>
  <si>
    <t>182 1 06 06022 04 0000 110</t>
  </si>
  <si>
    <t>000 1 07 00000 00 0000 000</t>
  </si>
  <si>
    <t>000 1 08 00000 00 0000 000</t>
  </si>
  <si>
    <t>182 1 07 01020 01 0000 110</t>
  </si>
  <si>
    <t>182 1 08 03010 01 0000 110</t>
  </si>
  <si>
    <t>188 1 08 07140 01 0000 110</t>
  </si>
  <si>
    <t>000 1 09 00000 00 0000 000</t>
  </si>
  <si>
    <t>182 1 09 04050 04 1000 110</t>
  </si>
  <si>
    <t>182 1 09 06020 02 0000 110</t>
  </si>
  <si>
    <t>000 1 11 00000 00 0000 000</t>
  </si>
  <si>
    <t>803 1 11 03040 04 0000 120</t>
  </si>
  <si>
    <t>809 1 11 05010 04 0000 120</t>
  </si>
  <si>
    <t>809 1 11 05024 04 0000 120</t>
  </si>
  <si>
    <t>809 1 11 07014 04 0000 120</t>
  </si>
  <si>
    <t>000 1 11 09044 04 0000 120</t>
  </si>
  <si>
    <t>809 1 11 09044 04 0001 120</t>
  </si>
  <si>
    <t>952 1 11 09044 04 0002 120</t>
  </si>
  <si>
    <t>809 1 11 09044 04 0003 120</t>
  </si>
  <si>
    <t>000 1 12 00000 00 0000 000</t>
  </si>
  <si>
    <t>000 1 13 00000 00 0000 000</t>
  </si>
  <si>
    <t>000 1 14 00000 00 0000 000</t>
  </si>
  <si>
    <t>498 1 12 01000 01 0000 120</t>
  </si>
  <si>
    <t>188 1 13 03040 04 0001 130</t>
  </si>
  <si>
    <t>809 1 14 02033 04 0000 410</t>
  </si>
  <si>
    <t>000 1 16 00000 00 0000 000</t>
  </si>
  <si>
    <t>182 1 16 03010 01 0000 140</t>
  </si>
  <si>
    <t>182 1 16 03030 01 0000 140</t>
  </si>
  <si>
    <t>182 1 16 06000 01 0000 140</t>
  </si>
  <si>
    <t>182 1 16 08000 01 0000 140</t>
  </si>
  <si>
    <t>803 1 16 18040 04 0000 140</t>
  </si>
  <si>
    <t>498 1 16 25050 01 0000 140</t>
  </si>
  <si>
    <t>072 1 16 25060 01 0000 140</t>
  </si>
  <si>
    <t>177 1 16 27000 01 0000 140</t>
  </si>
  <si>
    <t>141 1 16 28000 01 0000 140</t>
  </si>
  <si>
    <t>188 1 16 30000 01 0000 140</t>
  </si>
  <si>
    <t>000 1 16 90040 04 0000 140</t>
  </si>
  <si>
    <t>188 1 16 90040 04 0000 140</t>
  </si>
  <si>
    <t>802 1 16 90040 04 0000 140</t>
  </si>
  <si>
    <t>803 1 16 90040 04 0000 140</t>
  </si>
  <si>
    <t>000 1 17 00000 00 0000 000</t>
  </si>
  <si>
    <t>000 2 00 00000 00 0000 000</t>
  </si>
  <si>
    <t>816 1 17 05040 04 0000 180</t>
  </si>
  <si>
    <t>000 2 02 01000 00 0000 151</t>
  </si>
  <si>
    <t>803 2 02 01001 04 0000 151</t>
  </si>
  <si>
    <t>803 2 02 01003 04 0000 151</t>
  </si>
  <si>
    <t>803 2 02 01007 04 0000 151</t>
  </si>
  <si>
    <t>803 2 02 02075 04 0000 151</t>
  </si>
  <si>
    <t>803 2 02 02999 04 0001 151</t>
  </si>
  <si>
    <t>803 2 02 02999 04 0002 151</t>
  </si>
  <si>
    <t>803 2 02 02999 04 0003 151</t>
  </si>
  <si>
    <t>803 2 02 02999 04 0004 151</t>
  </si>
  <si>
    <t>803 2 02 02999 04 0005 151</t>
  </si>
  <si>
    <t>803 2 02 02999 04 0006 151</t>
  </si>
  <si>
    <t>803 2 02 02999 04 0007 151</t>
  </si>
  <si>
    <t>803 2 02 02999 04 0009 151</t>
  </si>
  <si>
    <t>803 2 02 02999 04 0010 151</t>
  </si>
  <si>
    <t>803 2 02 02999 04 0014 151</t>
  </si>
  <si>
    <t>803 2 02 02999 04 0015 151</t>
  </si>
  <si>
    <t>000 2 02 03000 00 0000 151</t>
  </si>
  <si>
    <t>000 2 02 02000 00 0000 151</t>
  </si>
  <si>
    <t>803 2 02 03020 04 0000 151</t>
  </si>
  <si>
    <t>803 2 02 03021 04 0000 151</t>
  </si>
  <si>
    <t>803 2 02 03022 04 0001 151</t>
  </si>
  <si>
    <t>803 2 02 03022 04 0002 151</t>
  </si>
  <si>
    <t>000 2 02 03024 04 0000 151</t>
  </si>
  <si>
    <t>803 2 02 03024 04 0010 151</t>
  </si>
  <si>
    <t>803 2 02 03024 04 0011 151</t>
  </si>
  <si>
    <t>803 2 02 03024 04 0012 151</t>
  </si>
  <si>
    <t>803 2 02 03024 04 0013 151</t>
  </si>
  <si>
    <t>803 2 02 03024 04 0020 151</t>
  </si>
  <si>
    <t>803 2 02 03024 04 0030 151</t>
  </si>
  <si>
    <t>803 2 02 03024 04 0040 151</t>
  </si>
  <si>
    <t>803 2 02 03024 04 0050 151</t>
  </si>
  <si>
    <t>803 2 02 03024 04 0060 151</t>
  </si>
  <si>
    <t>803 2 02 03024 04 0071 151</t>
  </si>
  <si>
    <t>803 2 02 03024 04 0072 151</t>
  </si>
  <si>
    <t>803 2 02 03024 04 0080 151</t>
  </si>
  <si>
    <t>803 2 02 03024 04 0100 151</t>
  </si>
  <si>
    <t>803 2 02 03026 04 0000 151</t>
  </si>
  <si>
    <t>803 2 02 03027 04 0001 151</t>
  </si>
  <si>
    <t>803 2 02 03027 04 0002 151</t>
  </si>
  <si>
    <t>000 2 02 04000 04 0000 151</t>
  </si>
  <si>
    <t>803 2 02 04005 04 0000 151</t>
  </si>
  <si>
    <t>803 2 02 04010 04 0000 151</t>
  </si>
  <si>
    <t>803 2 02 04012 04 0001 151</t>
  </si>
  <si>
    <t>803 2 02 04012 04 0002 151</t>
  </si>
  <si>
    <t>803 2 02 04012 04 0003 151</t>
  </si>
  <si>
    <t>000 3 00 00000 00 0000 000</t>
  </si>
  <si>
    <t>000 3 02 00000 00 0000 000</t>
  </si>
  <si>
    <t>000 3 02 01040 04 0010 130</t>
  </si>
  <si>
    <t>000 3 02 01040 04 0011 130</t>
  </si>
  <si>
    <t>807 3 02 01040 04 0011 130</t>
  </si>
  <si>
    <t>894 3 02 01040 04 0011 130</t>
  </si>
  <si>
    <t>895 3 02 01040 04 0011 130</t>
  </si>
  <si>
    <t>897 3 02 01040 04 0011 130</t>
  </si>
  <si>
    <t>899 3 02 01040 04 0011 130</t>
  </si>
  <si>
    <t>901 3 02 01040 04 0011 130</t>
  </si>
  <si>
    <t>902 3 02 01040 04 0011 130</t>
  </si>
  <si>
    <t>906 3 02 01040 04 0011 130</t>
  </si>
  <si>
    <t>907 3 02 01040 04 0011 130</t>
  </si>
  <si>
    <t>908 3 02 01040 04 0011 130</t>
  </si>
  <si>
    <t>000 3 02 01040 04 0012 130</t>
  </si>
  <si>
    <t>807 3 02 01040 04 0012 130</t>
  </si>
  <si>
    <t>894 3 02 01040 04 0012 130</t>
  </si>
  <si>
    <t>898 3 02 01040 04 0012 130</t>
  </si>
  <si>
    <t>907 3 02 01040 04 0012 130</t>
  </si>
  <si>
    <t>908 3 02 01040 04 0012 130</t>
  </si>
  <si>
    <t>909 3 02 01040 04 0012 130</t>
  </si>
  <si>
    <t>911 3 02 01040 04 0012 130</t>
  </si>
  <si>
    <t>912 3 02 01040 04 0012 130</t>
  </si>
  <si>
    <t>913 3 02 01040 04 0012 130</t>
  </si>
  <si>
    <t>914 3 02 01040 04 0012 130</t>
  </si>
  <si>
    <t>915 3 02 01040 04 0012 130</t>
  </si>
  <si>
    <t>917 3 02 01040 04 0012 130</t>
  </si>
  <si>
    <t>921 3 02 01040 04 0012 130</t>
  </si>
  <si>
    <t>000 3 02 02040 04 0000 440</t>
  </si>
  <si>
    <t>807 3 02 02040 04 0000 440</t>
  </si>
  <si>
    <t>910 3 02 02040 04 0000 440</t>
  </si>
  <si>
    <t>000 3 03 00000 00 0000 000</t>
  </si>
  <si>
    <t>000 3 03 02040 00 0011 180</t>
  </si>
  <si>
    <t>807 3 03 02040 00 0011 180</t>
  </si>
  <si>
    <t>894 3 03 02040 00 0011 180</t>
  </si>
  <si>
    <t>895 3 03 02040 00 0011 180</t>
  </si>
  <si>
    <t>897 3 03 02040 00 0011 180</t>
  </si>
  <si>
    <t>898 3 03 02040 00 0011 180</t>
  </si>
  <si>
    <t>899 3 03 02040 00 0011 180</t>
  </si>
  <si>
    <t>901 3 03 02040 00 0011 180</t>
  </si>
  <si>
    <t>902 3 03 02040 00 0011 180</t>
  </si>
  <si>
    <t>000 3 03 02040 00 0012 180</t>
  </si>
  <si>
    <t>807 3 03 02040 00 0012 180</t>
  </si>
  <si>
    <t>897 3 03 02040 00 0012 180</t>
  </si>
  <si>
    <t>898 3 03 02040 00 0012 180</t>
  </si>
  <si>
    <t>901 3 03 02040 00 0012 180</t>
  </si>
  <si>
    <t>909 3 03 02040 00 0012 180</t>
  </si>
  <si>
    <t>914 3 03 02040 00 0012 180</t>
  </si>
  <si>
    <t>917 3 03 02040 00 0012 180</t>
  </si>
  <si>
    <t>Черноголова Татьяна Юрьевна    77 38 83</t>
  </si>
  <si>
    <t>Холоша Евгения Анатольевна      77 39 14</t>
  </si>
  <si>
    <t>809 1 14 06012 04 0000 420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</si>
  <si>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</si>
  <si>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803 2 02 04999 04 0003 151</t>
  </si>
  <si>
    <t>Прочие межбюджетные трансферты, передаваемые бюджетам городских округов</t>
  </si>
  <si>
    <t>803 2 02 02999 04 0016 151</t>
  </si>
  <si>
    <t>Прочие субсидии из резервного фонда финансирования непредвиденных расходов Администрации Томской области</t>
  </si>
  <si>
    <t>803 2 02 03024 04 0120 151</t>
  </si>
  <si>
    <t>Субвенции на осуществление гос.полномочий по поддержке сельскохозяйственного производства на осуществление управленческих функций органами местного самоуправления</t>
  </si>
  <si>
    <t>803 2 02 03046 04 0000 151</t>
  </si>
  <si>
    <t xml:space="preserve">Межбюджетные трансферты бюджету ЗАТО Северск на обеспечение финансирования проектных и ремонтно-строительных работ казарменно-жилищного фонда и других объектов войскового хозяйства вновь формируемого отдельного специального моторизованного батальона </t>
  </si>
  <si>
    <t>820 1 16 90040 04 0000 140</t>
  </si>
  <si>
    <t>805 1 16 90040 04 0000 140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</si>
  <si>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РФ</t>
  </si>
  <si>
    <t>803 2 02 03007 04 0000 151</t>
  </si>
  <si>
    <t>809 1 11 09044 04 0004 120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</si>
  <si>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</si>
  <si>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803 2 02 02999 04 0017 151</t>
  </si>
  <si>
    <t>Субсидии на внедрение комплексного проекта модернизации образования</t>
  </si>
  <si>
    <t>952 1 17 05040 04 0000 180</t>
  </si>
  <si>
    <t>809 1 17 05040 04 0000 180</t>
  </si>
  <si>
    <t>498 1 16 90040 04 0000 140</t>
  </si>
  <si>
    <t>816 1 16 90040 04 0000 140</t>
  </si>
  <si>
    <t>810 1 16 90040 04 0000 140</t>
  </si>
  <si>
    <t>910 3 03 02040 00 0012 180</t>
  </si>
  <si>
    <t>налоговые</t>
  </si>
  <si>
    <t>неналоговые</t>
  </si>
  <si>
    <t xml:space="preserve">безвозмездные </t>
  </si>
  <si>
    <t>предпринимательская</t>
  </si>
  <si>
    <t>изменения после приказа</t>
  </si>
  <si>
    <t>всего изменения</t>
  </si>
  <si>
    <t>изменения по приказу №21</t>
  </si>
  <si>
    <t>803 2 02 02008 04 0000 151</t>
  </si>
  <si>
    <t>Субсидия на реализацию ФЦП "Жилище" в рамках подпрограммы "Обеспечение жильем молодых семей" на 2002-2010 годы</t>
  </si>
  <si>
    <t>803 2 02 02022 04 0000 151</t>
  </si>
  <si>
    <t>Субсидия на внедрение инновационных программ в общеобразовательных учреждениях Томской области</t>
  </si>
  <si>
    <t>803 2 02 02999 04 0019 151</t>
  </si>
  <si>
    <t>Субсидия на реализацию ОЦП "Предоставление молодым семьям госуд.поддержки на приобретение (строительство) жилья на территории Томской области на 2006-2010 годы"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</si>
  <si>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(Гостехнадзор)</t>
  </si>
  <si>
    <t>182 1 09 01050 04 1000 110</t>
  </si>
  <si>
    <t>Налог на прибыль организаций, зачисляемый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</si>
  <si>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</si>
  <si>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</si>
  <si>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Возврат остатков субсидий и субвенций  из бюджетов городских округов</t>
  </si>
  <si>
    <t>803 1 19 04000 04 0000 151</t>
  </si>
  <si>
    <t>000 1 19 00000 00 0000 000</t>
  </si>
  <si>
    <t>Возврат остатков субсидий и субвенций  прошлых лет</t>
  </si>
  <si>
    <t>803 3 03 02040 00 0011 180</t>
  </si>
  <si>
    <t>Финансовое управление Администрации ЗАТО Северск</t>
  </si>
  <si>
    <t>894 3 03 02040 00 0012 180</t>
  </si>
  <si>
    <t>895 3 03 02040 00 0012 180</t>
  </si>
  <si>
    <t>803 2 02 01002 04 0000 151</t>
  </si>
  <si>
    <t>Дотации  на поддержку мер по обеспечению сбалансированности бюджетов закрытых административно-территориальных образований</t>
  </si>
  <si>
    <t>322 1 16 21040 04 0000 140</t>
  </si>
  <si>
    <t>388 1 16 28000 01 0000 140</t>
  </si>
  <si>
    <t>952 1 16 32040 01 0000 140</t>
  </si>
  <si>
    <t>Возмещение сумм, израсходованных не по целевому назначению, а также доходов, полученных от их использования (в части бюджетов городских округов)</t>
  </si>
  <si>
    <t>081 1 16 90040 04 0000 140</t>
  </si>
  <si>
    <t>086 1 16 90040 04 0000 140</t>
  </si>
  <si>
    <t>177 1 16 90040 04 0000 140</t>
  </si>
  <si>
    <t>182 1 16 90040 04 0000 140</t>
  </si>
  <si>
    <t>192 1 16 90040 04 0000 140</t>
  </si>
  <si>
    <t>952 1 16 90040 04 0000 140</t>
  </si>
  <si>
    <t>Доходы бюджета ЗАТО Северск 
на 2008 год</t>
  </si>
  <si>
    <t>к Решению Думы ЗАТО Северск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</si>
  <si>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</si>
  <si>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</t>
  </si>
  <si>
    <t>803 2 02 02999 04 0020 151</t>
  </si>
  <si>
    <t>Субсидии на компенсацию расходов по организации  теплоснабжения энергоснабжающим организациям, использующих в качестве топлива уголь</t>
  </si>
  <si>
    <t>908 3 02 02040 04 0000 440</t>
  </si>
  <si>
    <t>895 3 02 02040 04 0000 440</t>
  </si>
  <si>
    <t>ДОХОДЫ (без учета предпринимательской и иной прниносящей доход деятельности)</t>
  </si>
  <si>
    <t xml:space="preserve">Утвержд.Думой
ЗАТО Северск 
</t>
  </si>
  <si>
    <t>817 1 08 07140 01 0000 110</t>
  </si>
  <si>
    <t>803 2 02 02042 04 0000 151</t>
  </si>
  <si>
    <t>803 2 02 02068 04 0000 151</t>
  </si>
  <si>
    <t>Субсидии бюджетам городских округов на комплектование книжных фондов библиотек муниципальных образований</t>
  </si>
  <si>
    <t>803 2 02 03024 04 0130 151</t>
  </si>
  <si>
    <t>Субвенции на осуществление гос.полномочий по организации предоставления общедоступного и бесплатного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с отклонениями в развитии</t>
  </si>
  <si>
    <t>803 2 02 03024 04 0131 151</t>
  </si>
  <si>
    <t>803 2 02 03024 04 0132 151</t>
  </si>
  <si>
    <t>803 2 02 03024 04 0133 151</t>
  </si>
  <si>
    <t>Межбюджетные трансферты на стимулирующие выплаты в 2008 году  муниципальным общеобразовательным учреждениям, переходящим на новую систему оплаты труда с 1 сентября 2008 года</t>
  </si>
  <si>
    <t>Межбюджетные трансферты на модернизацию материально-технической учебной базы, приобретение программного и методического обеспечения муниципальных образовательных учреждений, внедряющих инновационные образовательные программы</t>
  </si>
  <si>
    <t>803 2 02 04999 04 0004 151</t>
  </si>
  <si>
    <t>803 2 02 04999 04 0005 151</t>
  </si>
  <si>
    <t>917 3 02 02040 04 0000 440</t>
  </si>
  <si>
    <t>000 1 18 00000 00 0000 000</t>
  </si>
  <si>
    <t>Доходы бюджетов  бюжетной системы Российской Федерации от возврата остатков субсидий и субвенций  прошлых лет</t>
  </si>
  <si>
    <t>803 1 18 04010 04 0000 180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</si>
  <si>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</si>
  <si>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</si>
  <si>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809 1 11 01040 04 0000 120</t>
  </si>
  <si>
    <t>Доходы от продажи квартир, находящихся в собственности городских округов</t>
  </si>
  <si>
    <t>809 1 14 01040 04 0000 410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</si>
  <si>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</t>
  </si>
  <si>
    <t xml:space="preserve">Субвенции бюджетам городских округов на возмещение части затрат на уплату процентов по кредитам, полученным в российских кредитных  организациях, и займам, полученным в сельскохозяйственных кредитных потребительских кооперативах в 2005-2009 годах на срок до 8 лет </t>
  </si>
  <si>
    <t>«Приложение 5</t>
  </si>
  <si>
    <t>803 2 02 02999 04 0021 151</t>
  </si>
  <si>
    <t>Субсидия на обеспечение автомобильными дорогами новых микрорайонов</t>
  </si>
  <si>
    <t>801 1 16 23040 04 0000 140</t>
  </si>
  <si>
    <t>Доходы от возмещения ущерба при возникновении страховых случаев, когда выгодприобретателями по договорам страхования выступают получатели средств бюджетов городских округов</t>
  </si>
  <si>
    <t>Денежные взыскания (штрафы) и иные суммы взыскиваемые с лиц, виновных в совершении преступлений, и в возмещение ущерба имуществу, зачисляемые в бюджеты городских округов</t>
  </si>
  <si>
    <t>809 1 16 23040 04 0000 140</t>
  </si>
  <si>
    <t>161 1 16 33040 01 0000 140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</si>
  <si>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</si>
  <si>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807 1 16 90040 04 0000 140</t>
  </si>
  <si>
    <t>818 1 16 90040 04 0000 140</t>
  </si>
  <si>
    <t>915 1 16 90040 04 0000 140</t>
  </si>
  <si>
    <t>894 1 16 90040 04 0000 140</t>
  </si>
  <si>
    <t>809 1 08 07150 01 0000 110</t>
  </si>
  <si>
    <t xml:space="preserve">Государственная пошлина за выдачу разрешения на установку рекламной конструкции </t>
  </si>
  <si>
    <t>Межбюджетные трансферты бюджету ЗАТО Северск  на передачу в муниципальную собственность  ОГОУ "Специальная (коррекционная) общеобразовательная школа-интернат № 195 для обучающихся  воспитанников с ограниченными возможностями здоровья 8 вида</t>
  </si>
  <si>
    <t>803 2 02 04999 04 0006 151</t>
  </si>
  <si>
    <t>803 2 02 02004 04 0000 151</t>
  </si>
  <si>
    <t>Субсидии бюджетам городских округов на развитие социальной и инженерной инфраструктуры муниципальных образований</t>
  </si>
  <si>
    <t xml:space="preserve">
Утвержд. Думой
ЗАТО Северск </t>
  </si>
  <si>
    <t xml:space="preserve">Уточн. Думой
ЗАТО Северск </t>
  </si>
  <si>
    <t>915 3 03 02040 00 0012 180</t>
  </si>
  <si>
    <t>842 259,93»;</t>
  </si>
  <si>
    <r>
      <t xml:space="preserve">от   </t>
    </r>
    <r>
      <rPr>
        <u val="single"/>
        <sz val="12"/>
        <rFont val="Times New Roman"/>
        <family val="1"/>
      </rPr>
      <t>18.10.2007 №40/10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</si>
</sst>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0" fillId="0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right" vertical="center" wrapText="1"/>
    </xf>
    <xf numFmtId="166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6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165" fontId="20" fillId="2" borderId="0" xfId="53" applyNumberFormat="1" applyFont="1" applyFill="1" applyBorder="1" applyAlignment="1" applyProtection="1">
      <alignment horizontal="left" vertical="center"/>
      <protection/>
    </xf>
    <xf numFmtId="166" fontId="20" fillId="0" borderId="0" xfId="0" applyNumberFormat="1" applyFont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2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 vertical="center"/>
    </xf>
    <xf numFmtId="49" fontId="23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" fontId="23" fillId="0" borderId="10" xfId="0" applyNumberFormat="1" applyFont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9" fontId="20" fillId="0" borderId="10" xfId="0" applyNumberFormat="1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4" fontId="23" fillId="0" borderId="0" xfId="0" applyNumberFormat="1" applyFont="1" applyAlignment="1">
      <alignment/>
    </xf>
    <xf numFmtId="4" fontId="20" fillId="0" borderId="0" xfId="0" applyNumberFormat="1" applyFont="1" applyFill="1" applyAlignment="1">
      <alignment/>
    </xf>
    <xf numFmtId="49" fontId="23" fillId="0" borderId="10" xfId="0" applyNumberFormat="1" applyFont="1" applyFill="1" applyBorder="1" applyAlignment="1">
      <alignment horizontal="left" vertic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Border="1" applyAlignment="1" quotePrefix="1">
      <alignment horizontal="left" vertical="center" wrapText="1"/>
    </xf>
    <xf numFmtId="4" fontId="20" fillId="0" borderId="10" xfId="0" applyNumberFormat="1" applyFont="1" applyBorder="1" applyAlignment="1">
      <alignment horizontal="left" wrapText="1"/>
    </xf>
    <xf numFmtId="4" fontId="23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18" borderId="11" xfId="0" applyFont="1" applyFill="1" applyBorder="1" applyAlignment="1">
      <alignment vertical="center" wrapText="1"/>
    </xf>
    <xf numFmtId="0" fontId="20" fillId="18" borderId="12" xfId="0" applyFont="1" applyFill="1" applyBorder="1" applyAlignment="1">
      <alignment/>
    </xf>
    <xf numFmtId="4" fontId="20" fillId="18" borderId="12" xfId="0" applyNumberFormat="1" applyFont="1" applyFill="1" applyBorder="1" applyAlignment="1">
      <alignment/>
    </xf>
    <xf numFmtId="4" fontId="20" fillId="18" borderId="13" xfId="0" applyNumberFormat="1" applyFont="1" applyFill="1" applyBorder="1" applyAlignment="1">
      <alignment/>
    </xf>
    <xf numFmtId="0" fontId="20" fillId="18" borderId="14" xfId="0" applyFont="1" applyFill="1" applyBorder="1" applyAlignment="1">
      <alignment vertical="center" wrapText="1"/>
    </xf>
    <xf numFmtId="0" fontId="20" fillId="18" borderId="10" xfId="0" applyFont="1" applyFill="1" applyBorder="1" applyAlignment="1">
      <alignment/>
    </xf>
    <xf numFmtId="4" fontId="20" fillId="18" borderId="10" xfId="0" applyNumberFormat="1" applyFont="1" applyFill="1" applyBorder="1" applyAlignment="1">
      <alignment/>
    </xf>
    <xf numFmtId="4" fontId="20" fillId="18" borderId="15" xfId="0" applyNumberFormat="1" applyFont="1" applyFill="1" applyBorder="1" applyAlignment="1">
      <alignment/>
    </xf>
    <xf numFmtId="0" fontId="20" fillId="18" borderId="16" xfId="0" applyFont="1" applyFill="1" applyBorder="1" applyAlignment="1">
      <alignment vertical="center" wrapText="1"/>
    </xf>
    <xf numFmtId="0" fontId="20" fillId="18" borderId="17" xfId="0" applyFont="1" applyFill="1" applyBorder="1" applyAlignment="1">
      <alignment/>
    </xf>
    <xf numFmtId="4" fontId="23" fillId="18" borderId="17" xfId="0" applyNumberFormat="1" applyFont="1" applyFill="1" applyBorder="1" applyAlignment="1">
      <alignment/>
    </xf>
    <xf numFmtId="4" fontId="23" fillId="18" borderId="18" xfId="0" applyNumberFormat="1" applyFont="1" applyFill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" fontId="20" fillId="0" borderId="15" xfId="0" applyNumberFormat="1" applyFont="1" applyBorder="1" applyAlignment="1">
      <alignment horizontal="right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/>
    </xf>
    <xf numFmtId="4" fontId="23" fillId="0" borderId="17" xfId="0" applyNumberFormat="1" applyFont="1" applyBorder="1" applyAlignment="1">
      <alignment horizontal="right"/>
    </xf>
    <xf numFmtId="4" fontId="23" fillId="0" borderId="18" xfId="0" applyNumberFormat="1" applyFont="1" applyBorder="1" applyAlignment="1">
      <alignment horizontal="right"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 horizontal="center" wrapText="1"/>
    </xf>
    <xf numFmtId="4" fontId="23" fillId="0" borderId="10" xfId="0" applyNumberFormat="1" applyFont="1" applyBorder="1" applyAlignment="1">
      <alignment horizontal="left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"/>
  <sheetViews>
    <sheetView tabSelected="1" zoomScale="75" zoomScaleNormal="75" zoomScalePageLayoutView="0" workbookViewId="0" topLeftCell="A1">
      <pane xSplit="1" ySplit="7" topLeftCell="B2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8.8515625" defaultRowHeight="12.75" outlineLevelRow="1" outlineLevelCol="1"/>
  <cols>
    <col min="1" max="1" width="33.8515625" style="6" customWidth="1"/>
    <col min="2" max="2" width="59.28125" style="7" customWidth="1"/>
    <col min="3" max="3" width="14.28125" style="3" hidden="1" customWidth="1" outlineLevel="1"/>
    <col min="4" max="4" width="13.140625" style="3" hidden="1" customWidth="1" outlineLevel="1"/>
    <col min="5" max="5" width="15.8515625" style="3" hidden="1" customWidth="1" outlineLevel="1" collapsed="1"/>
    <col min="6" max="6" width="14.421875" style="3" hidden="1" customWidth="1" outlineLevel="1"/>
    <col min="7" max="7" width="17.140625" style="3" hidden="1" customWidth="1" outlineLevel="1"/>
    <col min="8" max="8" width="14.7109375" style="4" hidden="1" customWidth="1" outlineLevel="1"/>
    <col min="9" max="9" width="17.8515625" style="4" hidden="1" customWidth="1" outlineLevel="1"/>
    <col min="10" max="10" width="14.7109375" style="4" hidden="1" customWidth="1" outlineLevel="1"/>
    <col min="11" max="11" width="16.00390625" style="6" customWidth="1" collapsed="1"/>
    <col min="12" max="12" width="14.421875" style="6" customWidth="1"/>
    <col min="13" max="13" width="16.57421875" style="6" customWidth="1"/>
    <col min="14" max="14" width="11.7109375" style="4" bestFit="1" customWidth="1"/>
    <col min="15" max="16384" width="8.8515625" style="4" customWidth="1"/>
  </cols>
  <sheetData>
    <row r="1" spans="1:11" ht="15.75">
      <c r="A1" s="1"/>
      <c r="B1" s="2"/>
      <c r="I1" s="3"/>
      <c r="K1" s="5" t="s">
        <v>379</v>
      </c>
    </row>
    <row r="2" spans="5:11" ht="15.75">
      <c r="E2" s="8"/>
      <c r="G2" s="8"/>
      <c r="I2" s="8"/>
      <c r="K2" s="9" t="s">
        <v>346</v>
      </c>
    </row>
    <row r="3" spans="5:11" ht="16.5" customHeight="1">
      <c r="E3" s="10"/>
      <c r="G3" s="10"/>
      <c r="I3" s="10"/>
      <c r="K3" s="10" t="s">
        <v>402</v>
      </c>
    </row>
    <row r="4" spans="2:5" ht="40.5" customHeight="1">
      <c r="B4" s="80" t="s">
        <v>345</v>
      </c>
      <c r="C4" s="80"/>
      <c r="D4" s="80"/>
      <c r="E4" s="80"/>
    </row>
    <row r="5" spans="9:13" ht="15.75">
      <c r="I5" s="3"/>
      <c r="K5" s="5"/>
      <c r="M5" s="11" t="s">
        <v>109</v>
      </c>
    </row>
    <row r="6" spans="1:13" s="16" customFormat="1" ht="79.5" customHeight="1">
      <c r="A6" s="12" t="s">
        <v>107</v>
      </c>
      <c r="B6" s="13" t="s">
        <v>108</v>
      </c>
      <c r="C6" s="14" t="s">
        <v>104</v>
      </c>
      <c r="D6" s="15" t="s">
        <v>0</v>
      </c>
      <c r="E6" s="14" t="s">
        <v>104</v>
      </c>
      <c r="F6" s="15" t="s">
        <v>0</v>
      </c>
      <c r="G6" s="14" t="s">
        <v>354</v>
      </c>
      <c r="H6" s="15" t="s">
        <v>0</v>
      </c>
      <c r="I6" s="14" t="s">
        <v>354</v>
      </c>
      <c r="J6" s="15" t="s">
        <v>0</v>
      </c>
      <c r="K6" s="14" t="s">
        <v>398</v>
      </c>
      <c r="L6" s="15" t="s">
        <v>0</v>
      </c>
      <c r="M6" s="14" t="s">
        <v>399</v>
      </c>
    </row>
    <row r="7" spans="1:13" s="16" customFormat="1" ht="18.75" customHeight="1">
      <c r="A7" s="12">
        <v>1</v>
      </c>
      <c r="B7" s="13">
        <v>2</v>
      </c>
      <c r="C7" s="17">
        <v>3</v>
      </c>
      <c r="D7" s="17">
        <v>4</v>
      </c>
      <c r="E7" s="17">
        <v>3</v>
      </c>
      <c r="F7" s="17">
        <v>4</v>
      </c>
      <c r="G7" s="17">
        <v>3</v>
      </c>
      <c r="H7" s="17">
        <v>4</v>
      </c>
      <c r="I7" s="17">
        <v>5</v>
      </c>
      <c r="J7" s="17">
        <v>4</v>
      </c>
      <c r="K7" s="12">
        <v>3</v>
      </c>
      <c r="L7" s="12">
        <v>4</v>
      </c>
      <c r="M7" s="12">
        <v>5</v>
      </c>
    </row>
    <row r="8" spans="1:13" s="16" customFormat="1" ht="30.75" customHeight="1">
      <c r="A8" s="18"/>
      <c r="B8" s="19" t="s">
        <v>353</v>
      </c>
      <c r="C8" s="20">
        <f>C9+C33</f>
        <v>762697.52</v>
      </c>
      <c r="D8" s="20">
        <f>D9+D33</f>
        <v>26482.6</v>
      </c>
      <c r="E8" s="21">
        <f aca="true" t="shared" si="0" ref="E8:E44">C8+D8</f>
        <v>789180.12</v>
      </c>
      <c r="F8" s="21">
        <f>F9+F33</f>
        <v>123881.32</v>
      </c>
      <c r="G8" s="21">
        <f aca="true" t="shared" si="1" ref="G8:G44">E8+F8</f>
        <v>913061.44</v>
      </c>
      <c r="H8" s="21">
        <f>H9+H33</f>
        <v>-61183.61</v>
      </c>
      <c r="I8" s="21">
        <f>G8+H8</f>
        <v>851877.83</v>
      </c>
      <c r="J8" s="21">
        <f>J9+J33</f>
        <v>0</v>
      </c>
      <c r="K8" s="22">
        <f>I8+J8</f>
        <v>851877.83</v>
      </c>
      <c r="L8" s="22">
        <f>L9+L33</f>
        <v>-9617.9</v>
      </c>
      <c r="M8" s="22">
        <f>K8+L8</f>
        <v>842259.93</v>
      </c>
    </row>
    <row r="9" spans="1:13" s="16" customFormat="1" ht="18" customHeight="1">
      <c r="A9" s="18"/>
      <c r="B9" s="19" t="s">
        <v>69</v>
      </c>
      <c r="C9" s="20">
        <f>C10+C15+C18+C22+C24+C29</f>
        <v>538000.78</v>
      </c>
      <c r="D9" s="20">
        <f>D10+D15+D18+D22+D24+D29</f>
        <v>10191</v>
      </c>
      <c r="E9" s="21">
        <f t="shared" si="0"/>
        <v>548191.78</v>
      </c>
      <c r="F9" s="21">
        <f>F10+F15+F18+F22+F24+F29</f>
        <v>0</v>
      </c>
      <c r="G9" s="21">
        <f t="shared" si="1"/>
        <v>548191.78</v>
      </c>
      <c r="H9" s="21">
        <f>H10+H15+H18+H22+H24+H29</f>
        <v>35969.71</v>
      </c>
      <c r="I9" s="21">
        <f aca="true" t="shared" si="2" ref="I9:M96">G9+H9</f>
        <v>584161.49</v>
      </c>
      <c r="J9" s="21">
        <f>J10+J15+J18+J22+J24+J29</f>
        <v>282.4</v>
      </c>
      <c r="K9" s="22">
        <f t="shared" si="2"/>
        <v>584443.89</v>
      </c>
      <c r="L9" s="22">
        <f>L10+L15+L18+L22+L24+L29</f>
        <v>223.9</v>
      </c>
      <c r="M9" s="22">
        <f t="shared" si="2"/>
        <v>584667.79</v>
      </c>
    </row>
    <row r="10" spans="1:13" s="25" customFormat="1" ht="21" customHeight="1">
      <c r="A10" s="23" t="s">
        <v>135</v>
      </c>
      <c r="B10" s="24" t="s">
        <v>70</v>
      </c>
      <c r="C10" s="20">
        <f>SUM(C11:C14)</f>
        <v>464409.77</v>
      </c>
      <c r="D10" s="20">
        <f>SUM(D11:D14)</f>
        <v>10191</v>
      </c>
      <c r="E10" s="21">
        <f t="shared" si="0"/>
        <v>474600.77</v>
      </c>
      <c r="F10" s="21">
        <f>SUM(F11:F14)</f>
        <v>0</v>
      </c>
      <c r="G10" s="21">
        <f t="shared" si="1"/>
        <v>474600.77</v>
      </c>
      <c r="H10" s="21">
        <f>SUM(H11:H14)</f>
        <v>39759.48</v>
      </c>
      <c r="I10" s="21">
        <f t="shared" si="2"/>
        <v>514360.25</v>
      </c>
      <c r="J10" s="21">
        <f>SUM(J11:J14)</f>
        <v>0</v>
      </c>
      <c r="K10" s="22">
        <f t="shared" si="2"/>
        <v>514360.25</v>
      </c>
      <c r="L10" s="22">
        <f>SUM(L11:L14)</f>
        <v>0</v>
      </c>
      <c r="M10" s="22">
        <f t="shared" si="2"/>
        <v>514360.25</v>
      </c>
    </row>
    <row r="11" spans="1:13" ht="47.25" customHeight="1" outlineLevel="1">
      <c r="A11" s="26" t="s">
        <v>136</v>
      </c>
      <c r="B11" s="27" t="s">
        <v>1</v>
      </c>
      <c r="C11" s="28">
        <v>894.39</v>
      </c>
      <c r="D11" s="28">
        <v>0</v>
      </c>
      <c r="E11" s="29">
        <f t="shared" si="0"/>
        <v>894.39</v>
      </c>
      <c r="F11" s="29">
        <v>0</v>
      </c>
      <c r="G11" s="29">
        <f t="shared" si="1"/>
        <v>894.39</v>
      </c>
      <c r="H11" s="29">
        <v>645.61</v>
      </c>
      <c r="I11" s="29">
        <f t="shared" si="2"/>
        <v>1540</v>
      </c>
      <c r="J11" s="29"/>
      <c r="K11" s="30">
        <f t="shared" si="2"/>
        <v>1540</v>
      </c>
      <c r="L11" s="30"/>
      <c r="M11" s="30">
        <f t="shared" si="2"/>
        <v>1540</v>
      </c>
    </row>
    <row r="12" spans="1:13" ht="113.25" customHeight="1" outlineLevel="1">
      <c r="A12" s="26" t="s">
        <v>137</v>
      </c>
      <c r="B12" s="27" t="s">
        <v>347</v>
      </c>
      <c r="C12" s="28">
        <v>460297.36</v>
      </c>
      <c r="D12" s="28">
        <v>10191</v>
      </c>
      <c r="E12" s="29">
        <f t="shared" si="0"/>
        <v>470488.36</v>
      </c>
      <c r="F12" s="29"/>
      <c r="G12" s="29">
        <f t="shared" si="1"/>
        <v>470488.36</v>
      </c>
      <c r="H12" s="29">
        <v>39113.87</v>
      </c>
      <c r="I12" s="29">
        <f t="shared" si="2"/>
        <v>509602.23</v>
      </c>
      <c r="J12" s="29"/>
      <c r="K12" s="30">
        <f t="shared" si="2"/>
        <v>509602.23</v>
      </c>
      <c r="L12" s="30"/>
      <c r="M12" s="30">
        <f t="shared" si="2"/>
        <v>509602.23</v>
      </c>
    </row>
    <row r="13" spans="1:13" ht="108" customHeight="1" outlineLevel="1">
      <c r="A13" s="26" t="s">
        <v>138</v>
      </c>
      <c r="B13" s="27" t="s">
        <v>348</v>
      </c>
      <c r="C13" s="28">
        <v>2216</v>
      </c>
      <c r="D13" s="28">
        <v>0</v>
      </c>
      <c r="E13" s="29">
        <f t="shared" si="0"/>
        <v>2216</v>
      </c>
      <c r="F13" s="29">
        <v>0</v>
      </c>
      <c r="G13" s="29">
        <f t="shared" si="1"/>
        <v>2216</v>
      </c>
      <c r="H13" s="29">
        <v>0</v>
      </c>
      <c r="I13" s="29">
        <f t="shared" si="2"/>
        <v>2216</v>
      </c>
      <c r="J13" s="29">
        <v>0</v>
      </c>
      <c r="K13" s="30">
        <f t="shared" si="2"/>
        <v>2216</v>
      </c>
      <c r="L13" s="30">
        <v>0</v>
      </c>
      <c r="M13" s="30">
        <f t="shared" si="2"/>
        <v>2216</v>
      </c>
    </row>
    <row r="14" spans="1:13" ht="91.5" customHeight="1" outlineLevel="1">
      <c r="A14" s="26" t="s">
        <v>139</v>
      </c>
      <c r="B14" s="27" t="s">
        <v>110</v>
      </c>
      <c r="C14" s="28">
        <v>1002.02</v>
      </c>
      <c r="D14" s="28">
        <v>0</v>
      </c>
      <c r="E14" s="29">
        <f t="shared" si="0"/>
        <v>1002.02</v>
      </c>
      <c r="F14" s="29">
        <v>0</v>
      </c>
      <c r="G14" s="29">
        <f t="shared" si="1"/>
        <v>1002.02</v>
      </c>
      <c r="H14" s="29">
        <v>0</v>
      </c>
      <c r="I14" s="29">
        <f t="shared" si="2"/>
        <v>1002.02</v>
      </c>
      <c r="J14" s="29">
        <v>0</v>
      </c>
      <c r="K14" s="30">
        <f t="shared" si="2"/>
        <v>1002.02</v>
      </c>
      <c r="L14" s="30">
        <v>0</v>
      </c>
      <c r="M14" s="30">
        <f t="shared" si="2"/>
        <v>1002.02</v>
      </c>
    </row>
    <row r="15" spans="1:13" ht="23.25" customHeight="1">
      <c r="A15" s="23" t="s">
        <v>140</v>
      </c>
      <c r="B15" s="24" t="s">
        <v>73</v>
      </c>
      <c r="C15" s="20">
        <f>C16</f>
        <v>37442.9</v>
      </c>
      <c r="D15" s="20">
        <f>D16</f>
        <v>0</v>
      </c>
      <c r="E15" s="21">
        <f t="shared" si="0"/>
        <v>37442.9</v>
      </c>
      <c r="F15" s="21">
        <f>F16</f>
        <v>0</v>
      </c>
      <c r="G15" s="21">
        <f t="shared" si="1"/>
        <v>37442.9</v>
      </c>
      <c r="H15" s="21">
        <f>H16</f>
        <v>-3224.9</v>
      </c>
      <c r="I15" s="21">
        <f t="shared" si="2"/>
        <v>34218</v>
      </c>
      <c r="J15" s="21">
        <f>J16</f>
        <v>0</v>
      </c>
      <c r="K15" s="22">
        <f t="shared" si="2"/>
        <v>34218</v>
      </c>
      <c r="L15" s="22">
        <f>L16</f>
        <v>0</v>
      </c>
      <c r="M15" s="22">
        <f t="shared" si="2"/>
        <v>34218</v>
      </c>
    </row>
    <row r="16" spans="1:14" ht="31.5" outlineLevel="1">
      <c r="A16" s="26" t="s">
        <v>141</v>
      </c>
      <c r="B16" s="27" t="s">
        <v>2</v>
      </c>
      <c r="C16" s="28">
        <v>37442.9</v>
      </c>
      <c r="D16" s="28">
        <v>0</v>
      </c>
      <c r="E16" s="29">
        <f t="shared" si="0"/>
        <v>37442.9</v>
      </c>
      <c r="F16" s="29">
        <v>0</v>
      </c>
      <c r="G16" s="29">
        <f t="shared" si="1"/>
        <v>37442.9</v>
      </c>
      <c r="H16" s="29">
        <v>-3224.9</v>
      </c>
      <c r="I16" s="29">
        <f t="shared" si="2"/>
        <v>34218</v>
      </c>
      <c r="J16" s="29"/>
      <c r="K16" s="30">
        <f t="shared" si="2"/>
        <v>34218</v>
      </c>
      <c r="L16" s="30"/>
      <c r="M16" s="30">
        <f t="shared" si="2"/>
        <v>34218</v>
      </c>
      <c r="N16" s="31"/>
    </row>
    <row r="17" spans="1:14" ht="15.75" outlineLevel="1">
      <c r="A17" s="26"/>
      <c r="B17" s="27"/>
      <c r="C17" s="28"/>
      <c r="D17" s="28"/>
      <c r="E17" s="29"/>
      <c r="F17" s="29"/>
      <c r="G17" s="29"/>
      <c r="H17" s="29"/>
      <c r="I17" s="29"/>
      <c r="J17" s="29"/>
      <c r="K17" s="30"/>
      <c r="L17" s="30"/>
      <c r="M17" s="30"/>
      <c r="N17" s="31"/>
    </row>
    <row r="18" spans="1:13" s="35" customFormat="1" ht="22.5" customHeight="1">
      <c r="A18" s="23" t="s">
        <v>142</v>
      </c>
      <c r="B18" s="24" t="s">
        <v>72</v>
      </c>
      <c r="C18" s="32">
        <f>C19+C20+C21</f>
        <v>27629.43</v>
      </c>
      <c r="D18" s="32">
        <f>D19+D20+D21</f>
        <v>0</v>
      </c>
      <c r="E18" s="33">
        <f t="shared" si="0"/>
        <v>27629.43</v>
      </c>
      <c r="F18" s="33">
        <f>F19+F20+F21</f>
        <v>0</v>
      </c>
      <c r="G18" s="33">
        <f t="shared" si="1"/>
        <v>27629.43</v>
      </c>
      <c r="H18" s="33">
        <f>H19+H20+H21</f>
        <v>-1603.59</v>
      </c>
      <c r="I18" s="21">
        <f t="shared" si="2"/>
        <v>26025.84</v>
      </c>
      <c r="J18" s="33">
        <f>J19+J20+J21</f>
        <v>282.4</v>
      </c>
      <c r="K18" s="22">
        <f t="shared" si="2"/>
        <v>26308.24</v>
      </c>
      <c r="L18" s="34">
        <f>L19+L20+L21</f>
        <v>520</v>
      </c>
      <c r="M18" s="22">
        <f t="shared" si="2"/>
        <v>26828.24</v>
      </c>
    </row>
    <row r="19" spans="1:13" ht="21.75" customHeight="1" outlineLevel="1">
      <c r="A19" s="26" t="s">
        <v>143</v>
      </c>
      <c r="B19" s="27" t="s">
        <v>71</v>
      </c>
      <c r="C19" s="36">
        <v>5437.59</v>
      </c>
      <c r="D19" s="36">
        <v>0</v>
      </c>
      <c r="E19" s="37">
        <f t="shared" si="0"/>
        <v>5437.59</v>
      </c>
      <c r="F19" s="37">
        <v>0</v>
      </c>
      <c r="G19" s="37">
        <f t="shared" si="1"/>
        <v>5437.59</v>
      </c>
      <c r="H19" s="37">
        <v>650.41</v>
      </c>
      <c r="I19" s="29">
        <f t="shared" si="2"/>
        <v>6088</v>
      </c>
      <c r="J19" s="37"/>
      <c r="K19" s="30">
        <f t="shared" si="2"/>
        <v>6088</v>
      </c>
      <c r="L19" s="38">
        <v>520</v>
      </c>
      <c r="M19" s="30">
        <f t="shared" si="2"/>
        <v>6608</v>
      </c>
    </row>
    <row r="20" spans="1:13" ht="66.75" customHeight="1" outlineLevel="1">
      <c r="A20" s="26" t="s">
        <v>144</v>
      </c>
      <c r="B20" s="27" t="s">
        <v>3</v>
      </c>
      <c r="C20" s="36">
        <v>1831.7</v>
      </c>
      <c r="D20" s="36">
        <v>0</v>
      </c>
      <c r="E20" s="37">
        <f t="shared" si="0"/>
        <v>1831.7</v>
      </c>
      <c r="F20" s="37">
        <v>0</v>
      </c>
      <c r="G20" s="37">
        <f t="shared" si="1"/>
        <v>1831.7</v>
      </c>
      <c r="H20" s="37">
        <v>-831.7</v>
      </c>
      <c r="I20" s="29">
        <f t="shared" si="2"/>
        <v>1000</v>
      </c>
      <c r="J20" s="37"/>
      <c r="K20" s="30">
        <f t="shared" si="2"/>
        <v>1000</v>
      </c>
      <c r="L20" s="38"/>
      <c r="M20" s="30">
        <f t="shared" si="2"/>
        <v>1000</v>
      </c>
    </row>
    <row r="21" spans="1:13" ht="85.5" customHeight="1" outlineLevel="1">
      <c r="A21" s="26" t="s">
        <v>145</v>
      </c>
      <c r="B21" s="27" t="s">
        <v>4</v>
      </c>
      <c r="C21" s="36">
        <v>20360.14</v>
      </c>
      <c r="D21" s="36">
        <v>0</v>
      </c>
      <c r="E21" s="37">
        <f t="shared" si="0"/>
        <v>20360.14</v>
      </c>
      <c r="F21" s="37">
        <v>0</v>
      </c>
      <c r="G21" s="37">
        <f t="shared" si="1"/>
        <v>20360.14</v>
      </c>
      <c r="H21" s="37">
        <v>-1422.3</v>
      </c>
      <c r="I21" s="29">
        <f t="shared" si="2"/>
        <v>18937.84</v>
      </c>
      <c r="J21" s="37">
        <v>282.4</v>
      </c>
      <c r="K21" s="30">
        <f t="shared" si="2"/>
        <v>19220.24</v>
      </c>
      <c r="L21" s="38"/>
      <c r="M21" s="30">
        <f t="shared" si="2"/>
        <v>19220.24</v>
      </c>
    </row>
    <row r="22" spans="1:13" s="35" customFormat="1" ht="33" customHeight="1">
      <c r="A22" s="23" t="s">
        <v>146</v>
      </c>
      <c r="B22" s="24" t="s">
        <v>74</v>
      </c>
      <c r="C22" s="32">
        <f>C23</f>
        <v>0.25</v>
      </c>
      <c r="D22" s="32">
        <f>D23</f>
        <v>0</v>
      </c>
      <c r="E22" s="33">
        <f t="shared" si="0"/>
        <v>0.25</v>
      </c>
      <c r="F22" s="33">
        <f>F23</f>
        <v>0</v>
      </c>
      <c r="G22" s="33">
        <f t="shared" si="1"/>
        <v>0.25</v>
      </c>
      <c r="H22" s="33">
        <f>H23</f>
        <v>0</v>
      </c>
      <c r="I22" s="21">
        <f t="shared" si="2"/>
        <v>0.25</v>
      </c>
      <c r="J22" s="33">
        <f>J23</f>
        <v>0</v>
      </c>
      <c r="K22" s="22">
        <f t="shared" si="2"/>
        <v>0.25</v>
      </c>
      <c r="L22" s="34">
        <f>L23</f>
        <v>192</v>
      </c>
      <c r="M22" s="22">
        <f t="shared" si="2"/>
        <v>192.25</v>
      </c>
    </row>
    <row r="23" spans="1:13" ht="30" customHeight="1" outlineLevel="1">
      <c r="A23" s="26" t="s">
        <v>148</v>
      </c>
      <c r="B23" s="27" t="s">
        <v>5</v>
      </c>
      <c r="C23" s="36">
        <v>0.25</v>
      </c>
      <c r="D23" s="36">
        <v>0</v>
      </c>
      <c r="E23" s="37">
        <f t="shared" si="0"/>
        <v>0.25</v>
      </c>
      <c r="F23" s="37">
        <v>0</v>
      </c>
      <c r="G23" s="37">
        <f t="shared" si="1"/>
        <v>0.25</v>
      </c>
      <c r="H23" s="37">
        <v>0</v>
      </c>
      <c r="I23" s="21">
        <f t="shared" si="2"/>
        <v>0.25</v>
      </c>
      <c r="J23" s="37"/>
      <c r="K23" s="22">
        <f t="shared" si="2"/>
        <v>0.25</v>
      </c>
      <c r="L23" s="38">
        <v>192</v>
      </c>
      <c r="M23" s="22">
        <f t="shared" si="2"/>
        <v>192.25</v>
      </c>
    </row>
    <row r="24" spans="1:13" s="35" customFormat="1" ht="22.5" customHeight="1">
      <c r="A24" s="23" t="s">
        <v>147</v>
      </c>
      <c r="B24" s="24" t="s">
        <v>75</v>
      </c>
      <c r="C24" s="32">
        <f>SUM(C25:C27)</f>
        <v>8468.9</v>
      </c>
      <c r="D24" s="32">
        <f>SUM(D25:D27)</f>
        <v>0</v>
      </c>
      <c r="E24" s="33">
        <f t="shared" si="0"/>
        <v>8468.9</v>
      </c>
      <c r="F24" s="33">
        <f>SUM(F25:F27)</f>
        <v>0</v>
      </c>
      <c r="G24" s="33">
        <f t="shared" si="1"/>
        <v>8468.9</v>
      </c>
      <c r="H24" s="33">
        <f>SUM(H25:H27)</f>
        <v>1600.72</v>
      </c>
      <c r="I24" s="21">
        <f t="shared" si="2"/>
        <v>10069.62</v>
      </c>
      <c r="J24" s="33">
        <f>SUM(J25:J27)</f>
        <v>0</v>
      </c>
      <c r="K24" s="22">
        <f t="shared" si="2"/>
        <v>10069.62</v>
      </c>
      <c r="L24" s="34">
        <f>SUM(L25:L28)</f>
        <v>51.9</v>
      </c>
      <c r="M24" s="22">
        <f t="shared" si="2"/>
        <v>10121.52</v>
      </c>
    </row>
    <row r="25" spans="1:13" ht="94.5" customHeight="1" outlineLevel="1">
      <c r="A25" s="26" t="s">
        <v>149</v>
      </c>
      <c r="B25" s="27" t="s">
        <v>6</v>
      </c>
      <c r="C25" s="36">
        <v>2704.9</v>
      </c>
      <c r="D25" s="36">
        <v>0</v>
      </c>
      <c r="E25" s="37">
        <f t="shared" si="0"/>
        <v>2704.9</v>
      </c>
      <c r="F25" s="37">
        <v>0</v>
      </c>
      <c r="G25" s="37">
        <f t="shared" si="1"/>
        <v>2704.9</v>
      </c>
      <c r="H25" s="37">
        <v>0</v>
      </c>
      <c r="I25" s="29">
        <f t="shared" si="2"/>
        <v>2704.9</v>
      </c>
      <c r="J25" s="37">
        <v>0</v>
      </c>
      <c r="K25" s="30">
        <f t="shared" si="2"/>
        <v>2704.9</v>
      </c>
      <c r="L25" s="38">
        <v>0</v>
      </c>
      <c r="M25" s="30">
        <f t="shared" si="2"/>
        <v>2704.9</v>
      </c>
    </row>
    <row r="26" spans="1:14" ht="90" customHeight="1" outlineLevel="1">
      <c r="A26" s="26" t="s">
        <v>150</v>
      </c>
      <c r="B26" s="27" t="s">
        <v>7</v>
      </c>
      <c r="C26" s="36">
        <v>5641</v>
      </c>
      <c r="D26" s="36">
        <v>0</v>
      </c>
      <c r="E26" s="37">
        <f t="shared" si="0"/>
        <v>5641</v>
      </c>
      <c r="F26" s="37">
        <v>0</v>
      </c>
      <c r="G26" s="37">
        <f t="shared" si="1"/>
        <v>5641</v>
      </c>
      <c r="H26" s="37">
        <v>1600.72</v>
      </c>
      <c r="I26" s="29">
        <f t="shared" si="2"/>
        <v>7241.72</v>
      </c>
      <c r="J26" s="37"/>
      <c r="K26" s="30">
        <f t="shared" si="2"/>
        <v>7241.72</v>
      </c>
      <c r="L26" s="38"/>
      <c r="M26" s="30">
        <f t="shared" si="2"/>
        <v>7241.72</v>
      </c>
      <c r="N26" s="31"/>
    </row>
    <row r="27" spans="1:13" ht="106.5" customHeight="1" outlineLevel="1">
      <c r="A27" s="26" t="s">
        <v>355</v>
      </c>
      <c r="B27" s="27" t="s">
        <v>320</v>
      </c>
      <c r="C27" s="36">
        <v>123</v>
      </c>
      <c r="D27" s="36">
        <v>0</v>
      </c>
      <c r="E27" s="37">
        <f t="shared" si="0"/>
        <v>123</v>
      </c>
      <c r="F27" s="37">
        <v>0</v>
      </c>
      <c r="G27" s="37">
        <f t="shared" si="1"/>
        <v>123</v>
      </c>
      <c r="H27" s="37">
        <v>0</v>
      </c>
      <c r="I27" s="29">
        <f t="shared" si="2"/>
        <v>123</v>
      </c>
      <c r="J27" s="37">
        <v>0</v>
      </c>
      <c r="K27" s="30">
        <f t="shared" si="2"/>
        <v>123</v>
      </c>
      <c r="L27" s="38">
        <v>44.1</v>
      </c>
      <c r="M27" s="30">
        <f t="shared" si="2"/>
        <v>167.1</v>
      </c>
    </row>
    <row r="28" spans="1:13" ht="31.5" outlineLevel="1">
      <c r="A28" s="26" t="s">
        <v>392</v>
      </c>
      <c r="B28" s="27" t="s">
        <v>393</v>
      </c>
      <c r="C28" s="36"/>
      <c r="D28" s="36"/>
      <c r="E28" s="37"/>
      <c r="F28" s="37"/>
      <c r="G28" s="37"/>
      <c r="H28" s="37"/>
      <c r="I28" s="29"/>
      <c r="J28" s="37"/>
      <c r="K28" s="30"/>
      <c r="L28" s="38">
        <v>7.8</v>
      </c>
      <c r="M28" s="30">
        <f t="shared" si="2"/>
        <v>7.8</v>
      </c>
    </row>
    <row r="29" spans="1:13" s="35" customFormat="1" ht="32.25" customHeight="1">
      <c r="A29" s="23" t="s">
        <v>151</v>
      </c>
      <c r="B29" s="24" t="s">
        <v>76</v>
      </c>
      <c r="C29" s="32">
        <f>SUM(C31:C32)</f>
        <v>49.53</v>
      </c>
      <c r="D29" s="32">
        <f>D31+D32</f>
        <v>0</v>
      </c>
      <c r="E29" s="33">
        <f t="shared" si="0"/>
        <v>49.53</v>
      </c>
      <c r="F29" s="33">
        <f>F31+F32</f>
        <v>0</v>
      </c>
      <c r="G29" s="33">
        <f t="shared" si="1"/>
        <v>49.53</v>
      </c>
      <c r="H29" s="33">
        <f>H30+H31+H32</f>
        <v>-562</v>
      </c>
      <c r="I29" s="21">
        <f t="shared" si="2"/>
        <v>-512.47</v>
      </c>
      <c r="J29" s="33">
        <f>J30+J31+J32</f>
        <v>0</v>
      </c>
      <c r="K29" s="22">
        <f t="shared" si="2"/>
        <v>-512.47</v>
      </c>
      <c r="L29" s="34">
        <f>L30+L31+L32</f>
        <v>-540</v>
      </c>
      <c r="M29" s="22">
        <f t="shared" si="2"/>
        <v>-1052.47</v>
      </c>
    </row>
    <row r="30" spans="1:13" s="35" customFormat="1" ht="32.25" customHeight="1">
      <c r="A30" s="26" t="s">
        <v>321</v>
      </c>
      <c r="B30" s="27" t="s">
        <v>322</v>
      </c>
      <c r="C30" s="32"/>
      <c r="D30" s="32"/>
      <c r="E30" s="33"/>
      <c r="F30" s="33"/>
      <c r="G30" s="33"/>
      <c r="H30" s="37">
        <v>-562</v>
      </c>
      <c r="I30" s="29">
        <f t="shared" si="2"/>
        <v>-562</v>
      </c>
      <c r="J30" s="37"/>
      <c r="K30" s="30">
        <f t="shared" si="2"/>
        <v>-562</v>
      </c>
      <c r="L30" s="38">
        <v>-540</v>
      </c>
      <c r="M30" s="30">
        <f t="shared" si="2"/>
        <v>-1102</v>
      </c>
    </row>
    <row r="31" spans="1:13" ht="54.75" customHeight="1" outlineLevel="1">
      <c r="A31" s="26" t="s">
        <v>152</v>
      </c>
      <c r="B31" s="27" t="s">
        <v>8</v>
      </c>
      <c r="C31" s="36">
        <v>48.96</v>
      </c>
      <c r="D31" s="36">
        <v>0</v>
      </c>
      <c r="E31" s="37">
        <f t="shared" si="0"/>
        <v>48.96</v>
      </c>
      <c r="F31" s="37">
        <v>0</v>
      </c>
      <c r="G31" s="37">
        <f t="shared" si="1"/>
        <v>48.96</v>
      </c>
      <c r="H31" s="32"/>
      <c r="I31" s="29">
        <f t="shared" si="2"/>
        <v>48.96</v>
      </c>
      <c r="J31" s="32"/>
      <c r="K31" s="30">
        <f t="shared" si="2"/>
        <v>48.96</v>
      </c>
      <c r="L31" s="39"/>
      <c r="M31" s="30">
        <f t="shared" si="2"/>
        <v>48.96</v>
      </c>
    </row>
    <row r="32" spans="1:13" ht="36" customHeight="1" outlineLevel="1">
      <c r="A32" s="26" t="s">
        <v>153</v>
      </c>
      <c r="B32" s="27" t="s">
        <v>9</v>
      </c>
      <c r="C32" s="36">
        <v>0.57</v>
      </c>
      <c r="D32" s="36">
        <v>0</v>
      </c>
      <c r="E32" s="37">
        <f t="shared" si="0"/>
        <v>0.57</v>
      </c>
      <c r="F32" s="37">
        <v>0</v>
      </c>
      <c r="G32" s="37">
        <f t="shared" si="1"/>
        <v>0.57</v>
      </c>
      <c r="H32" s="32"/>
      <c r="I32" s="29">
        <f t="shared" si="2"/>
        <v>0.57</v>
      </c>
      <c r="J32" s="32"/>
      <c r="K32" s="30">
        <f t="shared" si="2"/>
        <v>0.57</v>
      </c>
      <c r="L32" s="39"/>
      <c r="M32" s="30">
        <f t="shared" si="2"/>
        <v>0.57</v>
      </c>
    </row>
    <row r="33" spans="1:13" s="35" customFormat="1" ht="45" customHeight="1">
      <c r="A33" s="40"/>
      <c r="B33" s="19" t="s">
        <v>94</v>
      </c>
      <c r="C33" s="20">
        <f>C34+C46+C48+C50+C54+C90</f>
        <v>224696.74</v>
      </c>
      <c r="D33" s="20">
        <f>D34+D46+D48+D50+D54+D90</f>
        <v>16291.6</v>
      </c>
      <c r="E33" s="33">
        <f t="shared" si="0"/>
        <v>240988.34</v>
      </c>
      <c r="F33" s="21">
        <f>F34+F46+F48+F50+F54+F90</f>
        <v>123881.32</v>
      </c>
      <c r="G33" s="33">
        <f t="shared" si="1"/>
        <v>364869.66</v>
      </c>
      <c r="H33" s="21">
        <f>H34+H46+H48+H50+H54+H90+H96</f>
        <v>-97153.32</v>
      </c>
      <c r="I33" s="21">
        <f t="shared" si="2"/>
        <v>267716.34</v>
      </c>
      <c r="J33" s="21">
        <f>J34+J46+J48+J50+J54+J90+J94+J96</f>
        <v>-282.4</v>
      </c>
      <c r="K33" s="22">
        <f t="shared" si="2"/>
        <v>267433.94</v>
      </c>
      <c r="L33" s="22">
        <f>L34+L46+L48+L50+L54+L90+L94+L96</f>
        <v>-9841.8</v>
      </c>
      <c r="M33" s="22">
        <f t="shared" si="2"/>
        <v>257592.14</v>
      </c>
    </row>
    <row r="34" spans="1:13" s="35" customFormat="1" ht="48" customHeight="1">
      <c r="A34" s="23" t="s">
        <v>154</v>
      </c>
      <c r="B34" s="19" t="s">
        <v>77</v>
      </c>
      <c r="C34" s="32">
        <f>C36+C37+C40+C41</f>
        <v>151229.44</v>
      </c>
      <c r="D34" s="32">
        <f>D36+D37+D40+D41</f>
        <v>11669.9</v>
      </c>
      <c r="E34" s="32">
        <f t="shared" si="0"/>
        <v>162899.34</v>
      </c>
      <c r="F34" s="32">
        <f>F36+F37+F40+F41</f>
        <v>0</v>
      </c>
      <c r="G34" s="32">
        <f t="shared" si="1"/>
        <v>162899.34</v>
      </c>
      <c r="H34" s="32">
        <f>H36+H37+H40+H41</f>
        <v>2740.8</v>
      </c>
      <c r="I34" s="21">
        <f t="shared" si="2"/>
        <v>165640.14</v>
      </c>
      <c r="J34" s="32">
        <f>J35+J36+J37+J40+J41</f>
        <v>-282.4</v>
      </c>
      <c r="K34" s="22">
        <f t="shared" si="2"/>
        <v>165357.74</v>
      </c>
      <c r="L34" s="39">
        <f>L35+L36+L37+L40+L41</f>
        <v>-1799.68</v>
      </c>
      <c r="M34" s="22">
        <f t="shared" si="2"/>
        <v>163558.06</v>
      </c>
    </row>
    <row r="35" spans="1:13" s="35" customFormat="1" ht="58.5" customHeight="1">
      <c r="A35" s="26" t="s">
        <v>374</v>
      </c>
      <c r="B35" s="27" t="s">
        <v>373</v>
      </c>
      <c r="C35" s="32"/>
      <c r="D35" s="32"/>
      <c r="E35" s="32"/>
      <c r="F35" s="32"/>
      <c r="G35" s="32"/>
      <c r="H35" s="32"/>
      <c r="I35" s="21"/>
      <c r="J35" s="36"/>
      <c r="K35" s="30">
        <f>I35+J35</f>
        <v>0</v>
      </c>
      <c r="L35" s="41">
        <v>40.32</v>
      </c>
      <c r="M35" s="30">
        <f>K35+L35</f>
        <v>40.32</v>
      </c>
    </row>
    <row r="36" spans="1:13" ht="48" customHeight="1" outlineLevel="1">
      <c r="A36" s="26" t="s">
        <v>155</v>
      </c>
      <c r="B36" s="27" t="s">
        <v>10</v>
      </c>
      <c r="C36" s="36">
        <v>10790.34</v>
      </c>
      <c r="D36" s="36">
        <v>11669.9</v>
      </c>
      <c r="E36" s="36">
        <f t="shared" si="0"/>
        <v>22460.24</v>
      </c>
      <c r="F36" s="36"/>
      <c r="G36" s="36">
        <f t="shared" si="1"/>
        <v>22460.24</v>
      </c>
      <c r="H36" s="36"/>
      <c r="I36" s="29">
        <f t="shared" si="2"/>
        <v>22460.24</v>
      </c>
      <c r="J36" s="36">
        <v>-7338</v>
      </c>
      <c r="K36" s="30">
        <f t="shared" si="2"/>
        <v>15122.24</v>
      </c>
      <c r="L36" s="41"/>
      <c r="M36" s="30">
        <f t="shared" si="2"/>
        <v>15122.24</v>
      </c>
    </row>
    <row r="37" spans="1:13" ht="21" customHeight="1" outlineLevel="1">
      <c r="A37" s="18"/>
      <c r="B37" s="27" t="s">
        <v>78</v>
      </c>
      <c r="C37" s="36">
        <f>C38+C39</f>
        <v>28464.3</v>
      </c>
      <c r="D37" s="36">
        <f>D38+D39</f>
        <v>0</v>
      </c>
      <c r="E37" s="36">
        <f t="shared" si="0"/>
        <v>28464.3</v>
      </c>
      <c r="F37" s="36">
        <f>F38+F39</f>
        <v>0</v>
      </c>
      <c r="G37" s="36">
        <f t="shared" si="1"/>
        <v>28464.3</v>
      </c>
      <c r="H37" s="36">
        <f>H38+H39</f>
        <v>2204.8</v>
      </c>
      <c r="I37" s="21">
        <f t="shared" si="2"/>
        <v>30669.1</v>
      </c>
      <c r="J37" s="32">
        <f>J38+J39</f>
        <v>7055.6</v>
      </c>
      <c r="K37" s="22">
        <f t="shared" si="2"/>
        <v>37724.7</v>
      </c>
      <c r="L37" s="39">
        <f>L38+L39</f>
        <v>-1500</v>
      </c>
      <c r="M37" s="22">
        <f t="shared" si="2"/>
        <v>36224.7</v>
      </c>
    </row>
    <row r="38" spans="1:13" ht="102.75" customHeight="1" outlineLevel="1">
      <c r="A38" s="26" t="s">
        <v>156</v>
      </c>
      <c r="B38" s="27" t="s">
        <v>323</v>
      </c>
      <c r="C38" s="36">
        <v>18038.8</v>
      </c>
      <c r="D38" s="36"/>
      <c r="E38" s="36">
        <f t="shared" si="0"/>
        <v>18038.8</v>
      </c>
      <c r="F38" s="36"/>
      <c r="G38" s="36">
        <f t="shared" si="1"/>
        <v>18038.8</v>
      </c>
      <c r="H38" s="36">
        <v>2204.8</v>
      </c>
      <c r="I38" s="29">
        <f t="shared" si="2"/>
        <v>20243.6</v>
      </c>
      <c r="J38" s="36">
        <v>5453</v>
      </c>
      <c r="K38" s="30">
        <f t="shared" si="2"/>
        <v>25696.6</v>
      </c>
      <c r="L38" s="41"/>
      <c r="M38" s="30">
        <f t="shared" si="2"/>
        <v>25696.6</v>
      </c>
    </row>
    <row r="39" spans="1:13" ht="94.5" customHeight="1" outlineLevel="1">
      <c r="A39" s="26" t="s">
        <v>157</v>
      </c>
      <c r="B39" s="27" t="s">
        <v>324</v>
      </c>
      <c r="C39" s="36">
        <v>10425.5</v>
      </c>
      <c r="D39" s="36"/>
      <c r="E39" s="36">
        <f t="shared" si="0"/>
        <v>10425.5</v>
      </c>
      <c r="F39" s="36"/>
      <c r="G39" s="36">
        <f t="shared" si="1"/>
        <v>10425.5</v>
      </c>
      <c r="H39" s="36"/>
      <c r="I39" s="29">
        <f t="shared" si="2"/>
        <v>10425.5</v>
      </c>
      <c r="J39" s="36">
        <v>1602.6</v>
      </c>
      <c r="K39" s="30">
        <f t="shared" si="2"/>
        <v>12028.1</v>
      </c>
      <c r="L39" s="41">
        <v>-1500</v>
      </c>
      <c r="M39" s="30">
        <f t="shared" si="2"/>
        <v>10528.1</v>
      </c>
    </row>
    <row r="40" spans="1:14" ht="66.75" customHeight="1" outlineLevel="1">
      <c r="A40" s="26" t="s">
        <v>158</v>
      </c>
      <c r="B40" s="27" t="s">
        <v>11</v>
      </c>
      <c r="C40" s="36">
        <v>1407</v>
      </c>
      <c r="D40" s="36">
        <v>0</v>
      </c>
      <c r="E40" s="36">
        <f t="shared" si="0"/>
        <v>1407</v>
      </c>
      <c r="F40" s="36">
        <v>0</v>
      </c>
      <c r="G40" s="36">
        <f t="shared" si="1"/>
        <v>1407</v>
      </c>
      <c r="H40" s="36"/>
      <c r="I40" s="29">
        <f t="shared" si="2"/>
        <v>1407</v>
      </c>
      <c r="J40" s="36"/>
      <c r="K40" s="30">
        <f t="shared" si="2"/>
        <v>1407</v>
      </c>
      <c r="L40" s="38"/>
      <c r="M40" s="30">
        <f t="shared" si="2"/>
        <v>1407</v>
      </c>
      <c r="N40" s="31"/>
    </row>
    <row r="41" spans="1:13" ht="98.25" customHeight="1" outlineLevel="1">
      <c r="A41" s="26" t="s">
        <v>159</v>
      </c>
      <c r="B41" s="27" t="s">
        <v>79</v>
      </c>
      <c r="C41" s="36">
        <f>C42+C43+C44</f>
        <v>110567.8</v>
      </c>
      <c r="D41" s="36">
        <f>D42+D43+D44</f>
        <v>0</v>
      </c>
      <c r="E41" s="36">
        <f t="shared" si="0"/>
        <v>110567.8</v>
      </c>
      <c r="F41" s="36">
        <f>F42+F43+F44</f>
        <v>0</v>
      </c>
      <c r="G41" s="36">
        <f t="shared" si="1"/>
        <v>110567.8</v>
      </c>
      <c r="H41" s="36">
        <f>H42+H43+H44</f>
        <v>536</v>
      </c>
      <c r="I41" s="29">
        <f t="shared" si="2"/>
        <v>111103.8</v>
      </c>
      <c r="J41" s="36">
        <f>J42+J43+J44+J45</f>
        <v>0</v>
      </c>
      <c r="K41" s="30">
        <f t="shared" si="2"/>
        <v>111103.8</v>
      </c>
      <c r="L41" s="41">
        <f>L42+L43+L44+L45</f>
        <v>-340</v>
      </c>
      <c r="M41" s="30">
        <f t="shared" si="2"/>
        <v>110763.8</v>
      </c>
    </row>
    <row r="42" spans="1:13" ht="47.25" outlineLevel="1">
      <c r="A42" s="26" t="s">
        <v>160</v>
      </c>
      <c r="B42" s="27" t="s">
        <v>12</v>
      </c>
      <c r="C42" s="36">
        <v>57871</v>
      </c>
      <c r="D42" s="36"/>
      <c r="E42" s="36">
        <f t="shared" si="0"/>
        <v>57871</v>
      </c>
      <c r="F42" s="36"/>
      <c r="G42" s="36">
        <f t="shared" si="1"/>
        <v>57871</v>
      </c>
      <c r="H42" s="36">
        <v>2207</v>
      </c>
      <c r="I42" s="29">
        <f t="shared" si="2"/>
        <v>60078</v>
      </c>
      <c r="J42" s="36"/>
      <c r="K42" s="30">
        <f t="shared" si="2"/>
        <v>60078</v>
      </c>
      <c r="L42" s="41">
        <v>1200</v>
      </c>
      <c r="M42" s="30">
        <f t="shared" si="2"/>
        <v>61278</v>
      </c>
    </row>
    <row r="43" spans="1:13" ht="47.25" outlineLevel="1">
      <c r="A43" s="26" t="s">
        <v>161</v>
      </c>
      <c r="B43" s="27" t="s">
        <v>13</v>
      </c>
      <c r="C43" s="36">
        <v>7417.8</v>
      </c>
      <c r="D43" s="36">
        <v>0</v>
      </c>
      <c r="E43" s="36">
        <f t="shared" si="0"/>
        <v>7417.8</v>
      </c>
      <c r="F43" s="36">
        <v>0</v>
      </c>
      <c r="G43" s="36">
        <f t="shared" si="1"/>
        <v>7417.8</v>
      </c>
      <c r="H43" s="36">
        <v>0</v>
      </c>
      <c r="I43" s="29">
        <f t="shared" si="2"/>
        <v>7417.8</v>
      </c>
      <c r="J43" s="36"/>
      <c r="K43" s="30">
        <f t="shared" si="2"/>
        <v>7417.8</v>
      </c>
      <c r="L43" s="41">
        <v>660</v>
      </c>
      <c r="M43" s="30">
        <f t="shared" si="2"/>
        <v>8077.8</v>
      </c>
    </row>
    <row r="44" spans="1:13" ht="57.75" customHeight="1" outlineLevel="1">
      <c r="A44" s="26" t="s">
        <v>162</v>
      </c>
      <c r="B44" s="27" t="s">
        <v>14</v>
      </c>
      <c r="C44" s="36">
        <v>45279</v>
      </c>
      <c r="D44" s="36">
        <v>0</v>
      </c>
      <c r="E44" s="36">
        <f t="shared" si="0"/>
        <v>45279</v>
      </c>
      <c r="F44" s="36">
        <v>0</v>
      </c>
      <c r="G44" s="36">
        <f t="shared" si="1"/>
        <v>45279</v>
      </c>
      <c r="H44" s="36">
        <v>-1671</v>
      </c>
      <c r="I44" s="29">
        <f t="shared" si="2"/>
        <v>43608</v>
      </c>
      <c r="J44" s="36"/>
      <c r="K44" s="30">
        <f t="shared" si="2"/>
        <v>43608</v>
      </c>
      <c r="L44" s="41">
        <v>-2700</v>
      </c>
      <c r="M44" s="30">
        <f t="shared" si="2"/>
        <v>40908</v>
      </c>
    </row>
    <row r="45" spans="1:13" ht="56.25" customHeight="1" outlineLevel="1">
      <c r="A45" s="26" t="s">
        <v>297</v>
      </c>
      <c r="B45" s="27" t="s">
        <v>298</v>
      </c>
      <c r="C45" s="36"/>
      <c r="D45" s="36"/>
      <c r="E45" s="36"/>
      <c r="F45" s="36"/>
      <c r="G45" s="36"/>
      <c r="H45" s="36"/>
      <c r="I45" s="21">
        <f t="shared" si="2"/>
        <v>0</v>
      </c>
      <c r="J45" s="36"/>
      <c r="K45" s="30">
        <f t="shared" si="2"/>
        <v>0</v>
      </c>
      <c r="L45" s="41">
        <v>500</v>
      </c>
      <c r="M45" s="30">
        <f t="shared" si="2"/>
        <v>500</v>
      </c>
    </row>
    <row r="46" spans="1:13" s="35" customFormat="1" ht="26.25" customHeight="1">
      <c r="A46" s="23" t="s">
        <v>163</v>
      </c>
      <c r="B46" s="24" t="s">
        <v>80</v>
      </c>
      <c r="C46" s="32">
        <f>C47</f>
        <v>2696</v>
      </c>
      <c r="D46" s="32">
        <f>D47</f>
        <v>679.4</v>
      </c>
      <c r="E46" s="32">
        <f aca="true" t="shared" si="3" ref="E46:E68">C46+D46</f>
        <v>3375.4</v>
      </c>
      <c r="F46" s="32">
        <f>F47</f>
        <v>0</v>
      </c>
      <c r="G46" s="32">
        <f aca="true" t="shared" si="4" ref="G46:G98">E46+F46</f>
        <v>3375.4</v>
      </c>
      <c r="H46" s="32">
        <f>H47</f>
        <v>0</v>
      </c>
      <c r="I46" s="21">
        <f t="shared" si="2"/>
        <v>3375.4</v>
      </c>
      <c r="J46" s="32">
        <f>J47</f>
        <v>0</v>
      </c>
      <c r="K46" s="22">
        <f t="shared" si="2"/>
        <v>3375.4</v>
      </c>
      <c r="L46" s="39">
        <f>L47</f>
        <v>1750</v>
      </c>
      <c r="M46" s="22">
        <f t="shared" si="2"/>
        <v>5125.4</v>
      </c>
    </row>
    <row r="47" spans="1:13" ht="15.75" outlineLevel="1">
      <c r="A47" s="26" t="s">
        <v>166</v>
      </c>
      <c r="B47" s="27" t="s">
        <v>15</v>
      </c>
      <c r="C47" s="36">
        <v>2696</v>
      </c>
      <c r="D47" s="36">
        <v>679.4</v>
      </c>
      <c r="E47" s="36">
        <f t="shared" si="3"/>
        <v>3375.4</v>
      </c>
      <c r="F47" s="36"/>
      <c r="G47" s="36">
        <f t="shared" si="4"/>
        <v>3375.4</v>
      </c>
      <c r="H47" s="36"/>
      <c r="I47" s="29">
        <f t="shared" si="2"/>
        <v>3375.4</v>
      </c>
      <c r="J47" s="36"/>
      <c r="K47" s="30">
        <f t="shared" si="2"/>
        <v>3375.4</v>
      </c>
      <c r="L47" s="41">
        <v>1750</v>
      </c>
      <c r="M47" s="30">
        <f t="shared" si="2"/>
        <v>5125.4</v>
      </c>
    </row>
    <row r="48" spans="1:13" s="35" customFormat="1" ht="29.25" customHeight="1">
      <c r="A48" s="23" t="s">
        <v>164</v>
      </c>
      <c r="B48" s="24" t="s">
        <v>81</v>
      </c>
      <c r="C48" s="32">
        <f>C49</f>
        <v>592.5</v>
      </c>
      <c r="D48" s="32">
        <f>D49</f>
        <v>0</v>
      </c>
      <c r="E48" s="32">
        <f t="shared" si="3"/>
        <v>592.5</v>
      </c>
      <c r="F48" s="32">
        <f>F49</f>
        <v>0</v>
      </c>
      <c r="G48" s="32">
        <f t="shared" si="4"/>
        <v>592.5</v>
      </c>
      <c r="H48" s="32">
        <f>H49</f>
        <v>-592.5</v>
      </c>
      <c r="I48" s="21">
        <f t="shared" si="2"/>
        <v>0</v>
      </c>
      <c r="J48" s="32">
        <f>J49</f>
        <v>0</v>
      </c>
      <c r="K48" s="22">
        <f t="shared" si="2"/>
        <v>0</v>
      </c>
      <c r="L48" s="39">
        <f>L49</f>
        <v>0</v>
      </c>
      <c r="M48" s="22">
        <f t="shared" si="2"/>
        <v>0</v>
      </c>
    </row>
    <row r="49" spans="1:13" ht="31.5" hidden="1" outlineLevel="1">
      <c r="A49" s="26" t="s">
        <v>167</v>
      </c>
      <c r="B49" s="27" t="s">
        <v>16</v>
      </c>
      <c r="C49" s="36">
        <v>592.5</v>
      </c>
      <c r="D49" s="36">
        <v>0</v>
      </c>
      <c r="E49" s="36">
        <f t="shared" si="3"/>
        <v>592.5</v>
      </c>
      <c r="F49" s="36">
        <v>0</v>
      </c>
      <c r="G49" s="36">
        <f t="shared" si="4"/>
        <v>592.5</v>
      </c>
      <c r="H49" s="36">
        <v>-592.5</v>
      </c>
      <c r="I49" s="29">
        <f t="shared" si="2"/>
        <v>0</v>
      </c>
      <c r="J49" s="36"/>
      <c r="K49" s="30">
        <f t="shared" si="2"/>
        <v>0</v>
      </c>
      <c r="L49" s="41"/>
      <c r="M49" s="30">
        <f t="shared" si="2"/>
        <v>0</v>
      </c>
    </row>
    <row r="50" spans="1:13" s="35" customFormat="1" ht="31.5" collapsed="1">
      <c r="A50" s="23" t="s">
        <v>165</v>
      </c>
      <c r="B50" s="24" t="s">
        <v>82</v>
      </c>
      <c r="C50" s="32">
        <f>C52</f>
        <v>60000</v>
      </c>
      <c r="D50" s="32">
        <f>D52+D53</f>
        <v>594</v>
      </c>
      <c r="E50" s="32">
        <f t="shared" si="3"/>
        <v>60594</v>
      </c>
      <c r="F50" s="32">
        <f>F52+F53</f>
        <v>123881.32</v>
      </c>
      <c r="G50" s="32">
        <f t="shared" si="4"/>
        <v>184475.32</v>
      </c>
      <c r="H50" s="32">
        <f>H52+H53</f>
        <v>-96757.12</v>
      </c>
      <c r="I50" s="21">
        <f t="shared" si="2"/>
        <v>87718.2</v>
      </c>
      <c r="J50" s="32">
        <f>J51+J52+J53</f>
        <v>0</v>
      </c>
      <c r="K50" s="22">
        <f t="shared" si="2"/>
        <v>87718.2</v>
      </c>
      <c r="L50" s="39">
        <f>L51+L52+L53</f>
        <v>-11531.66</v>
      </c>
      <c r="M50" s="22">
        <f t="shared" si="2"/>
        <v>76186.54</v>
      </c>
    </row>
    <row r="51" spans="1:13" s="44" customFormat="1" ht="36" customHeight="1">
      <c r="A51" s="42" t="s">
        <v>376</v>
      </c>
      <c r="B51" s="43" t="s">
        <v>375</v>
      </c>
      <c r="C51" s="33"/>
      <c r="D51" s="33"/>
      <c r="E51" s="33"/>
      <c r="F51" s="33"/>
      <c r="G51" s="33"/>
      <c r="H51" s="33"/>
      <c r="I51" s="29">
        <v>0</v>
      </c>
      <c r="J51" s="37"/>
      <c r="K51" s="30">
        <f>I51+J51</f>
        <v>0</v>
      </c>
      <c r="L51" s="38">
        <v>186</v>
      </c>
      <c r="M51" s="30">
        <f>K51+L51</f>
        <v>186</v>
      </c>
    </row>
    <row r="52" spans="1:13" ht="97.5" customHeight="1" outlineLevel="1">
      <c r="A52" s="26" t="s">
        <v>168</v>
      </c>
      <c r="B52" s="27" t="s">
        <v>377</v>
      </c>
      <c r="C52" s="36">
        <v>60000</v>
      </c>
      <c r="D52" s="36"/>
      <c r="E52" s="36">
        <f t="shared" si="3"/>
        <v>60000</v>
      </c>
      <c r="F52" s="36">
        <v>123881.32</v>
      </c>
      <c r="G52" s="36">
        <f t="shared" si="4"/>
        <v>183881.32</v>
      </c>
      <c r="H52" s="36">
        <f>-101338.29+4890.42-309.25</f>
        <v>-96757.12</v>
      </c>
      <c r="I52" s="29">
        <f t="shared" si="2"/>
        <v>87124.2</v>
      </c>
      <c r="J52" s="36"/>
      <c r="K52" s="30">
        <f t="shared" si="2"/>
        <v>87124.2</v>
      </c>
      <c r="L52" s="41">
        <f>-(9502.9+2214.76)</f>
        <v>-11717.66</v>
      </c>
      <c r="M52" s="30">
        <f t="shared" si="2"/>
        <v>75406.54</v>
      </c>
    </row>
    <row r="53" spans="1:13" ht="63" customHeight="1" outlineLevel="1">
      <c r="A53" s="26" t="s">
        <v>283</v>
      </c>
      <c r="B53" s="27" t="s">
        <v>284</v>
      </c>
      <c r="C53" s="36">
        <v>0</v>
      </c>
      <c r="D53" s="36">
        <v>594</v>
      </c>
      <c r="E53" s="36">
        <f t="shared" si="3"/>
        <v>594</v>
      </c>
      <c r="F53" s="36"/>
      <c r="G53" s="36">
        <f t="shared" si="4"/>
        <v>594</v>
      </c>
      <c r="H53" s="32"/>
      <c r="I53" s="29">
        <f t="shared" si="2"/>
        <v>594</v>
      </c>
      <c r="J53" s="32"/>
      <c r="K53" s="30">
        <f t="shared" si="2"/>
        <v>594</v>
      </c>
      <c r="L53" s="39"/>
      <c r="M53" s="30">
        <f t="shared" si="2"/>
        <v>594</v>
      </c>
    </row>
    <row r="54" spans="1:14" s="35" customFormat="1" ht="18" customHeight="1">
      <c r="A54" s="23" t="s">
        <v>169</v>
      </c>
      <c r="B54" s="24" t="s">
        <v>83</v>
      </c>
      <c r="C54" s="32">
        <f>SUM(C55:C71)</f>
        <v>9728.8</v>
      </c>
      <c r="D54" s="32">
        <f>SUM(D55:D71)</f>
        <v>3348.3</v>
      </c>
      <c r="E54" s="32">
        <f t="shared" si="3"/>
        <v>13077.1</v>
      </c>
      <c r="F54" s="32">
        <f>SUM(F55:F71)</f>
        <v>-101.43</v>
      </c>
      <c r="G54" s="32">
        <f t="shared" si="4"/>
        <v>12975.67</v>
      </c>
      <c r="H54" s="32">
        <f>SUM(H55:H71)</f>
        <v>2121.98</v>
      </c>
      <c r="I54" s="21">
        <f t="shared" si="2"/>
        <v>15097.65</v>
      </c>
      <c r="J54" s="32">
        <f>SUM(J55:J71)</f>
        <v>0</v>
      </c>
      <c r="K54" s="22">
        <f t="shared" si="2"/>
        <v>15097.65</v>
      </c>
      <c r="L54" s="39">
        <f>SUM(L55:L71)</f>
        <v>1611.88</v>
      </c>
      <c r="M54" s="22">
        <f t="shared" si="2"/>
        <v>16709.53</v>
      </c>
      <c r="N54" s="45"/>
    </row>
    <row r="55" spans="1:13" ht="96.75" customHeight="1" outlineLevel="1">
      <c r="A55" s="26" t="s">
        <v>170</v>
      </c>
      <c r="B55" s="27" t="s">
        <v>17</v>
      </c>
      <c r="C55" s="36">
        <v>161.85</v>
      </c>
      <c r="D55" s="36">
        <v>0</v>
      </c>
      <c r="E55" s="36">
        <f t="shared" si="3"/>
        <v>161.85</v>
      </c>
      <c r="F55" s="36">
        <v>0</v>
      </c>
      <c r="G55" s="36">
        <f t="shared" si="4"/>
        <v>161.85</v>
      </c>
      <c r="H55" s="32"/>
      <c r="I55" s="29">
        <f t="shared" si="2"/>
        <v>161.85</v>
      </c>
      <c r="J55" s="32"/>
      <c r="K55" s="30">
        <f t="shared" si="2"/>
        <v>161.85</v>
      </c>
      <c r="L55" s="41">
        <v>11.15</v>
      </c>
      <c r="M55" s="30">
        <f t="shared" si="2"/>
        <v>173</v>
      </c>
    </row>
    <row r="56" spans="1:13" ht="63" outlineLevel="1">
      <c r="A56" s="26" t="s">
        <v>171</v>
      </c>
      <c r="B56" s="27" t="s">
        <v>18</v>
      </c>
      <c r="C56" s="36">
        <v>17.26</v>
      </c>
      <c r="D56" s="36">
        <v>0</v>
      </c>
      <c r="E56" s="36">
        <f t="shared" si="3"/>
        <v>17.26</v>
      </c>
      <c r="F56" s="36">
        <v>0</v>
      </c>
      <c r="G56" s="36">
        <f t="shared" si="4"/>
        <v>17.26</v>
      </c>
      <c r="H56" s="36">
        <v>16.74</v>
      </c>
      <c r="I56" s="29">
        <f t="shared" si="2"/>
        <v>34</v>
      </c>
      <c r="J56" s="36"/>
      <c r="K56" s="30">
        <f t="shared" si="2"/>
        <v>34</v>
      </c>
      <c r="L56" s="41">
        <v>10</v>
      </c>
      <c r="M56" s="30">
        <f t="shared" si="2"/>
        <v>44</v>
      </c>
    </row>
    <row r="57" spans="1:13" ht="78.75" outlineLevel="1">
      <c r="A57" s="26" t="s">
        <v>172</v>
      </c>
      <c r="B57" s="27" t="s">
        <v>19</v>
      </c>
      <c r="C57" s="36">
        <v>215.8</v>
      </c>
      <c r="D57" s="36">
        <v>0</v>
      </c>
      <c r="E57" s="36">
        <f t="shared" si="3"/>
        <v>215.8</v>
      </c>
      <c r="F57" s="36">
        <v>0</v>
      </c>
      <c r="G57" s="36">
        <f t="shared" si="4"/>
        <v>215.8</v>
      </c>
      <c r="H57" s="36">
        <v>153.2</v>
      </c>
      <c r="I57" s="29">
        <f t="shared" si="2"/>
        <v>369</v>
      </c>
      <c r="J57" s="36"/>
      <c r="K57" s="30">
        <f t="shared" si="2"/>
        <v>369</v>
      </c>
      <c r="L57" s="41">
        <v>-59</v>
      </c>
      <c r="M57" s="30">
        <f t="shared" si="2"/>
        <v>310</v>
      </c>
    </row>
    <row r="58" spans="1:13" ht="78.75" outlineLevel="1">
      <c r="A58" s="26" t="s">
        <v>173</v>
      </c>
      <c r="B58" s="27" t="s">
        <v>20</v>
      </c>
      <c r="C58" s="36">
        <v>161.85</v>
      </c>
      <c r="D58" s="36">
        <v>0</v>
      </c>
      <c r="E58" s="36">
        <f t="shared" si="3"/>
        <v>161.85</v>
      </c>
      <c r="F58" s="36">
        <v>0</v>
      </c>
      <c r="G58" s="36">
        <f t="shared" si="4"/>
        <v>161.85</v>
      </c>
      <c r="H58" s="36">
        <v>198.15</v>
      </c>
      <c r="I58" s="29">
        <f t="shared" si="2"/>
        <v>360</v>
      </c>
      <c r="J58" s="36"/>
      <c r="K58" s="30">
        <f t="shared" si="2"/>
        <v>360</v>
      </c>
      <c r="L58" s="41"/>
      <c r="M58" s="30">
        <f t="shared" si="2"/>
        <v>360</v>
      </c>
    </row>
    <row r="59" spans="1:13" ht="47.25" outlineLevel="1">
      <c r="A59" s="26" t="s">
        <v>174</v>
      </c>
      <c r="B59" s="27" t="s">
        <v>21</v>
      </c>
      <c r="C59" s="36">
        <v>53.95</v>
      </c>
      <c r="D59" s="36">
        <v>0</v>
      </c>
      <c r="E59" s="36">
        <f t="shared" si="3"/>
        <v>53.95</v>
      </c>
      <c r="F59" s="36">
        <v>0</v>
      </c>
      <c r="G59" s="36">
        <f t="shared" si="4"/>
        <v>53.95</v>
      </c>
      <c r="H59" s="36">
        <v>30.05</v>
      </c>
      <c r="I59" s="29">
        <f t="shared" si="2"/>
        <v>84</v>
      </c>
      <c r="J59" s="36"/>
      <c r="K59" s="30">
        <f t="shared" si="2"/>
        <v>84</v>
      </c>
      <c r="L59" s="41"/>
      <c r="M59" s="30">
        <f t="shared" si="2"/>
        <v>84</v>
      </c>
    </row>
    <row r="60" spans="1:13" ht="63" outlineLevel="1">
      <c r="A60" s="26" t="s">
        <v>335</v>
      </c>
      <c r="B60" s="27" t="s">
        <v>384</v>
      </c>
      <c r="C60" s="36"/>
      <c r="D60" s="36"/>
      <c r="E60" s="36"/>
      <c r="F60" s="36"/>
      <c r="G60" s="36"/>
      <c r="H60" s="36">
        <v>41</v>
      </c>
      <c r="I60" s="29">
        <f t="shared" si="2"/>
        <v>41</v>
      </c>
      <c r="J60" s="36"/>
      <c r="K60" s="30">
        <f t="shared" si="2"/>
        <v>41</v>
      </c>
      <c r="L60" s="41"/>
      <c r="M60" s="30">
        <f t="shared" si="2"/>
        <v>41</v>
      </c>
    </row>
    <row r="61" spans="1:13" ht="63" outlineLevel="1">
      <c r="A61" s="26" t="s">
        <v>382</v>
      </c>
      <c r="B61" s="27" t="s">
        <v>383</v>
      </c>
      <c r="C61" s="36"/>
      <c r="D61" s="36"/>
      <c r="E61" s="36"/>
      <c r="F61" s="36"/>
      <c r="G61" s="36"/>
      <c r="H61" s="36"/>
      <c r="I61" s="29"/>
      <c r="J61" s="36"/>
      <c r="K61" s="30"/>
      <c r="L61" s="41">
        <v>34.09</v>
      </c>
      <c r="M61" s="30">
        <f t="shared" si="2"/>
        <v>34.09</v>
      </c>
    </row>
    <row r="62" spans="1:13" ht="63" outlineLevel="1">
      <c r="A62" s="26" t="s">
        <v>385</v>
      </c>
      <c r="B62" s="27" t="s">
        <v>383</v>
      </c>
      <c r="C62" s="36"/>
      <c r="D62" s="36"/>
      <c r="E62" s="36"/>
      <c r="F62" s="36"/>
      <c r="G62" s="36"/>
      <c r="H62" s="36"/>
      <c r="I62" s="29"/>
      <c r="J62" s="36"/>
      <c r="K62" s="30"/>
      <c r="L62" s="41">
        <v>8.05</v>
      </c>
      <c r="M62" s="30">
        <f t="shared" si="2"/>
        <v>8.05</v>
      </c>
    </row>
    <row r="63" spans="1:13" ht="31.5" outlineLevel="1">
      <c r="A63" s="26" t="s">
        <v>175</v>
      </c>
      <c r="B63" s="27" t="s">
        <v>22</v>
      </c>
      <c r="C63" s="36">
        <v>21.58</v>
      </c>
      <c r="D63" s="36">
        <v>0</v>
      </c>
      <c r="E63" s="36">
        <f t="shared" si="3"/>
        <v>21.58</v>
      </c>
      <c r="F63" s="36">
        <v>0</v>
      </c>
      <c r="G63" s="36">
        <f t="shared" si="4"/>
        <v>21.58</v>
      </c>
      <c r="H63" s="36">
        <v>89.42</v>
      </c>
      <c r="I63" s="29">
        <f t="shared" si="2"/>
        <v>111</v>
      </c>
      <c r="J63" s="36"/>
      <c r="K63" s="30">
        <f t="shared" si="2"/>
        <v>111</v>
      </c>
      <c r="L63" s="41">
        <v>-37</v>
      </c>
      <c r="M63" s="30">
        <f t="shared" si="2"/>
        <v>74</v>
      </c>
    </row>
    <row r="64" spans="1:13" ht="31.5" outlineLevel="1">
      <c r="A64" s="26" t="s">
        <v>176</v>
      </c>
      <c r="B64" s="27" t="s">
        <v>23</v>
      </c>
      <c r="C64" s="36">
        <v>32.37</v>
      </c>
      <c r="D64" s="36">
        <v>0</v>
      </c>
      <c r="E64" s="36">
        <f t="shared" si="3"/>
        <v>32.37</v>
      </c>
      <c r="F64" s="36">
        <v>0</v>
      </c>
      <c r="G64" s="36">
        <f t="shared" si="4"/>
        <v>32.37</v>
      </c>
      <c r="H64" s="36">
        <v>-24.37</v>
      </c>
      <c r="I64" s="29">
        <f t="shared" si="2"/>
        <v>8</v>
      </c>
      <c r="J64" s="36"/>
      <c r="K64" s="30">
        <f t="shared" si="2"/>
        <v>8</v>
      </c>
      <c r="L64" s="41"/>
      <c r="M64" s="30">
        <f t="shared" si="2"/>
        <v>8</v>
      </c>
    </row>
    <row r="65" spans="1:13" ht="31.5" hidden="1" outlineLevel="1">
      <c r="A65" s="26" t="s">
        <v>177</v>
      </c>
      <c r="B65" s="27" t="s">
        <v>24</v>
      </c>
      <c r="C65" s="36">
        <v>101.43</v>
      </c>
      <c r="D65" s="36">
        <v>0</v>
      </c>
      <c r="E65" s="36">
        <f t="shared" si="3"/>
        <v>101.43</v>
      </c>
      <c r="F65" s="36">
        <v>-101.43</v>
      </c>
      <c r="G65" s="36">
        <f t="shared" si="4"/>
        <v>0</v>
      </c>
      <c r="H65" s="36"/>
      <c r="I65" s="29">
        <f t="shared" si="2"/>
        <v>0</v>
      </c>
      <c r="J65" s="36"/>
      <c r="K65" s="30">
        <f t="shared" si="2"/>
        <v>0</v>
      </c>
      <c r="L65" s="41"/>
      <c r="M65" s="30">
        <f t="shared" si="2"/>
        <v>0</v>
      </c>
    </row>
    <row r="66" spans="1:13" ht="63" outlineLevel="1">
      <c r="A66" s="26" t="s">
        <v>336</v>
      </c>
      <c r="B66" s="27" t="s">
        <v>25</v>
      </c>
      <c r="C66" s="36"/>
      <c r="D66" s="36"/>
      <c r="E66" s="36"/>
      <c r="F66" s="36"/>
      <c r="G66" s="36"/>
      <c r="H66" s="36">
        <v>210</v>
      </c>
      <c r="I66" s="29">
        <f t="shared" si="2"/>
        <v>210</v>
      </c>
      <c r="J66" s="36"/>
      <c r="K66" s="30">
        <f t="shared" si="2"/>
        <v>210</v>
      </c>
      <c r="L66" s="41"/>
      <c r="M66" s="30">
        <f t="shared" si="2"/>
        <v>210</v>
      </c>
    </row>
    <row r="67" spans="1:13" ht="63" hidden="1" outlineLevel="1">
      <c r="A67" s="26" t="s">
        <v>178</v>
      </c>
      <c r="B67" s="27" t="s">
        <v>25</v>
      </c>
      <c r="C67" s="36">
        <v>80.93</v>
      </c>
      <c r="D67" s="36">
        <v>0</v>
      </c>
      <c r="E67" s="36">
        <f t="shared" si="3"/>
        <v>80.93</v>
      </c>
      <c r="F67" s="36">
        <v>0</v>
      </c>
      <c r="G67" s="36">
        <f t="shared" si="4"/>
        <v>80.93</v>
      </c>
      <c r="H67" s="36">
        <v>-80.93</v>
      </c>
      <c r="I67" s="29">
        <f t="shared" si="2"/>
        <v>0</v>
      </c>
      <c r="J67" s="36"/>
      <c r="K67" s="30">
        <f t="shared" si="2"/>
        <v>0</v>
      </c>
      <c r="L67" s="41"/>
      <c r="M67" s="30">
        <f t="shared" si="2"/>
        <v>0</v>
      </c>
    </row>
    <row r="68" spans="1:14" ht="31.5" outlineLevel="1">
      <c r="A68" s="26" t="s">
        <v>179</v>
      </c>
      <c r="B68" s="27" t="s">
        <v>26</v>
      </c>
      <c r="C68" s="36">
        <v>7000</v>
      </c>
      <c r="D68" s="36">
        <v>0</v>
      </c>
      <c r="E68" s="36">
        <f t="shared" si="3"/>
        <v>7000</v>
      </c>
      <c r="F68" s="36">
        <v>0</v>
      </c>
      <c r="G68" s="36">
        <f t="shared" si="4"/>
        <v>7000</v>
      </c>
      <c r="H68" s="36">
        <v>1500</v>
      </c>
      <c r="I68" s="29">
        <f t="shared" si="2"/>
        <v>8500</v>
      </c>
      <c r="J68" s="36"/>
      <c r="K68" s="30">
        <f t="shared" si="2"/>
        <v>8500</v>
      </c>
      <c r="L68" s="38">
        <v>276</v>
      </c>
      <c r="M68" s="30">
        <f t="shared" si="2"/>
        <v>8776</v>
      </c>
      <c r="N68" s="31"/>
    </row>
    <row r="69" spans="1:13" ht="47.25" outlineLevel="1">
      <c r="A69" s="26" t="s">
        <v>337</v>
      </c>
      <c r="B69" s="27" t="s">
        <v>338</v>
      </c>
      <c r="C69" s="36"/>
      <c r="D69" s="36"/>
      <c r="E69" s="36"/>
      <c r="F69" s="36"/>
      <c r="G69" s="36"/>
      <c r="H69" s="36">
        <v>55.1</v>
      </c>
      <c r="I69" s="29">
        <f t="shared" si="2"/>
        <v>55.1</v>
      </c>
      <c r="J69" s="36"/>
      <c r="K69" s="30">
        <f t="shared" si="2"/>
        <v>55.1</v>
      </c>
      <c r="L69" s="41"/>
      <c r="M69" s="30">
        <f t="shared" si="2"/>
        <v>55.1</v>
      </c>
    </row>
    <row r="70" spans="1:13" ht="63" outlineLevel="1">
      <c r="A70" s="26" t="s">
        <v>386</v>
      </c>
      <c r="B70" s="27" t="s">
        <v>387</v>
      </c>
      <c r="C70" s="36"/>
      <c r="D70" s="36"/>
      <c r="E70" s="36"/>
      <c r="F70" s="36"/>
      <c r="G70" s="36"/>
      <c r="H70" s="36"/>
      <c r="I70" s="29"/>
      <c r="J70" s="36"/>
      <c r="K70" s="30"/>
      <c r="L70" s="41">
        <v>190</v>
      </c>
      <c r="M70" s="30">
        <f t="shared" si="2"/>
        <v>190</v>
      </c>
    </row>
    <row r="71" spans="1:14" ht="47.25" outlineLevel="1">
      <c r="A71" s="26" t="s">
        <v>180</v>
      </c>
      <c r="B71" s="27" t="s">
        <v>134</v>
      </c>
      <c r="C71" s="36">
        <f>SUM(C76:C80)</f>
        <v>1881.78</v>
      </c>
      <c r="D71" s="36">
        <f>SUM(D76:D86)</f>
        <v>3348.3</v>
      </c>
      <c r="E71" s="36">
        <f>SUM(E76:E86)</f>
        <v>5230.08</v>
      </c>
      <c r="F71" s="36">
        <f>SUM(F76:F86)</f>
        <v>0</v>
      </c>
      <c r="G71" s="36">
        <f t="shared" si="4"/>
        <v>5230.08</v>
      </c>
      <c r="H71" s="36">
        <f>SUM(H72:H89)</f>
        <v>-66.38</v>
      </c>
      <c r="I71" s="29">
        <f t="shared" si="2"/>
        <v>5163.7</v>
      </c>
      <c r="J71" s="36">
        <f>SUM(J72:J89)</f>
        <v>0</v>
      </c>
      <c r="K71" s="30">
        <f t="shared" si="2"/>
        <v>5163.7</v>
      </c>
      <c r="L71" s="41">
        <f>SUM(L72:L89)</f>
        <v>1178.59</v>
      </c>
      <c r="M71" s="30">
        <f t="shared" si="2"/>
        <v>6342.29</v>
      </c>
      <c r="N71" s="46"/>
    </row>
    <row r="72" spans="1:13" ht="47.25" outlineLevel="1">
      <c r="A72" s="26" t="s">
        <v>339</v>
      </c>
      <c r="B72" s="27" t="s">
        <v>134</v>
      </c>
      <c r="C72" s="36"/>
      <c r="D72" s="36"/>
      <c r="E72" s="36"/>
      <c r="F72" s="36"/>
      <c r="G72" s="36"/>
      <c r="H72" s="36">
        <v>0.5</v>
      </c>
      <c r="I72" s="29">
        <f t="shared" si="2"/>
        <v>0.5</v>
      </c>
      <c r="J72" s="36"/>
      <c r="K72" s="30">
        <f t="shared" si="2"/>
        <v>0.5</v>
      </c>
      <c r="L72" s="41"/>
      <c r="M72" s="30">
        <f t="shared" si="2"/>
        <v>0.5</v>
      </c>
    </row>
    <row r="73" spans="1:13" ht="47.25" outlineLevel="1">
      <c r="A73" s="26" t="s">
        <v>340</v>
      </c>
      <c r="B73" s="27" t="s">
        <v>134</v>
      </c>
      <c r="C73" s="36"/>
      <c r="D73" s="36"/>
      <c r="E73" s="36"/>
      <c r="F73" s="36"/>
      <c r="G73" s="36"/>
      <c r="H73" s="36">
        <v>2.5</v>
      </c>
      <c r="I73" s="29">
        <f t="shared" si="2"/>
        <v>2.5</v>
      </c>
      <c r="J73" s="36"/>
      <c r="K73" s="30">
        <f t="shared" si="2"/>
        <v>2.5</v>
      </c>
      <c r="L73" s="41">
        <v>-2.5</v>
      </c>
      <c r="M73" s="30">
        <f t="shared" si="2"/>
        <v>0</v>
      </c>
    </row>
    <row r="74" spans="1:13" ht="47.25" outlineLevel="1">
      <c r="A74" s="26" t="s">
        <v>341</v>
      </c>
      <c r="B74" s="27" t="s">
        <v>134</v>
      </c>
      <c r="C74" s="36"/>
      <c r="D74" s="36"/>
      <c r="E74" s="36"/>
      <c r="F74" s="36"/>
      <c r="G74" s="36"/>
      <c r="H74" s="36">
        <v>5</v>
      </c>
      <c r="I74" s="29">
        <f t="shared" si="2"/>
        <v>5</v>
      </c>
      <c r="J74" s="36"/>
      <c r="K74" s="30">
        <f t="shared" si="2"/>
        <v>5</v>
      </c>
      <c r="L74" s="41"/>
      <c r="M74" s="30">
        <f t="shared" si="2"/>
        <v>5</v>
      </c>
    </row>
    <row r="75" spans="1:13" ht="47.25" outlineLevel="1">
      <c r="A75" s="26" t="s">
        <v>342</v>
      </c>
      <c r="B75" s="27" t="s">
        <v>134</v>
      </c>
      <c r="C75" s="36"/>
      <c r="D75" s="36"/>
      <c r="E75" s="36"/>
      <c r="F75" s="36"/>
      <c r="G75" s="36"/>
      <c r="H75" s="36">
        <v>40</v>
      </c>
      <c r="I75" s="29">
        <f t="shared" si="2"/>
        <v>40</v>
      </c>
      <c r="J75" s="36"/>
      <c r="K75" s="30">
        <f t="shared" si="2"/>
        <v>40</v>
      </c>
      <c r="L75" s="41"/>
      <c r="M75" s="30">
        <f t="shared" si="2"/>
        <v>40</v>
      </c>
    </row>
    <row r="76" spans="1:14" ht="63" outlineLevel="1">
      <c r="A76" s="26" t="s">
        <v>181</v>
      </c>
      <c r="B76" s="27" t="s">
        <v>27</v>
      </c>
      <c r="C76" s="36">
        <v>900</v>
      </c>
      <c r="D76" s="36">
        <v>0</v>
      </c>
      <c r="E76" s="36">
        <f>C76+D76</f>
        <v>900</v>
      </c>
      <c r="F76" s="36">
        <v>0</v>
      </c>
      <c r="G76" s="36">
        <f t="shared" si="4"/>
        <v>900</v>
      </c>
      <c r="H76" s="36">
        <v>-150</v>
      </c>
      <c r="I76" s="29">
        <f t="shared" si="2"/>
        <v>750</v>
      </c>
      <c r="J76" s="36"/>
      <c r="K76" s="30">
        <f t="shared" si="2"/>
        <v>750</v>
      </c>
      <c r="L76" s="38">
        <v>72</v>
      </c>
      <c r="M76" s="30">
        <f t="shared" si="2"/>
        <v>822</v>
      </c>
      <c r="N76" s="31"/>
    </row>
    <row r="77" spans="1:13" ht="51" customHeight="1" outlineLevel="1">
      <c r="A77" s="26" t="s">
        <v>343</v>
      </c>
      <c r="B77" s="27" t="s">
        <v>134</v>
      </c>
      <c r="C77" s="36"/>
      <c r="D77" s="36"/>
      <c r="E77" s="36"/>
      <c r="F77" s="36"/>
      <c r="G77" s="36"/>
      <c r="H77" s="36">
        <v>0.65</v>
      </c>
      <c r="I77" s="29">
        <f t="shared" si="2"/>
        <v>0.65</v>
      </c>
      <c r="J77" s="36"/>
      <c r="K77" s="30">
        <f t="shared" si="2"/>
        <v>0.65</v>
      </c>
      <c r="L77" s="41"/>
      <c r="M77" s="30">
        <f t="shared" si="2"/>
        <v>0.65</v>
      </c>
    </row>
    <row r="78" spans="1:13" ht="51" customHeight="1" outlineLevel="1">
      <c r="A78" s="26" t="s">
        <v>303</v>
      </c>
      <c r="B78" s="27" t="s">
        <v>134</v>
      </c>
      <c r="C78" s="36"/>
      <c r="D78" s="36"/>
      <c r="E78" s="36"/>
      <c r="F78" s="36">
        <v>0</v>
      </c>
      <c r="G78" s="36">
        <f t="shared" si="4"/>
        <v>0</v>
      </c>
      <c r="H78" s="36">
        <v>107</v>
      </c>
      <c r="I78" s="29">
        <f t="shared" si="2"/>
        <v>107</v>
      </c>
      <c r="J78" s="36"/>
      <c r="K78" s="30">
        <f t="shared" si="2"/>
        <v>107</v>
      </c>
      <c r="L78" s="41">
        <v>12</v>
      </c>
      <c r="M78" s="30">
        <f t="shared" si="2"/>
        <v>119</v>
      </c>
    </row>
    <row r="79" spans="1:13" ht="75" customHeight="1" outlineLevel="1">
      <c r="A79" s="26" t="s">
        <v>182</v>
      </c>
      <c r="B79" s="27" t="s">
        <v>28</v>
      </c>
      <c r="C79" s="36">
        <v>300</v>
      </c>
      <c r="D79" s="36">
        <v>0</v>
      </c>
      <c r="E79" s="36">
        <f>C79+D79</f>
        <v>300</v>
      </c>
      <c r="F79" s="36">
        <v>0</v>
      </c>
      <c r="G79" s="36">
        <f t="shared" si="4"/>
        <v>300</v>
      </c>
      <c r="H79" s="36">
        <v>-200</v>
      </c>
      <c r="I79" s="29">
        <f t="shared" si="2"/>
        <v>100</v>
      </c>
      <c r="J79" s="36"/>
      <c r="K79" s="30">
        <f t="shared" si="2"/>
        <v>100</v>
      </c>
      <c r="L79" s="41">
        <v>12.3</v>
      </c>
      <c r="M79" s="30">
        <f t="shared" si="2"/>
        <v>112.3</v>
      </c>
    </row>
    <row r="80" spans="1:13" ht="63" customHeight="1" outlineLevel="1">
      <c r="A80" s="26" t="s">
        <v>183</v>
      </c>
      <c r="B80" s="27" t="s">
        <v>29</v>
      </c>
      <c r="C80" s="36">
        <v>681.78</v>
      </c>
      <c r="D80" s="36">
        <v>2748.3</v>
      </c>
      <c r="E80" s="36">
        <f>C80+D80</f>
        <v>3430.08</v>
      </c>
      <c r="F80" s="36"/>
      <c r="G80" s="36">
        <f t="shared" si="4"/>
        <v>3430.08</v>
      </c>
      <c r="H80" s="36">
        <v>-619.58</v>
      </c>
      <c r="I80" s="29">
        <f t="shared" si="2"/>
        <v>2810.5</v>
      </c>
      <c r="J80" s="36"/>
      <c r="K80" s="30">
        <f t="shared" si="2"/>
        <v>2810.5</v>
      </c>
      <c r="L80" s="41">
        <v>-105.4</v>
      </c>
      <c r="M80" s="30">
        <f t="shared" si="2"/>
        <v>2705.1</v>
      </c>
    </row>
    <row r="81" spans="1:13" ht="53.25" customHeight="1" outlineLevel="1">
      <c r="A81" s="26" t="s">
        <v>294</v>
      </c>
      <c r="B81" s="27" t="s">
        <v>134</v>
      </c>
      <c r="C81" s="36"/>
      <c r="D81" s="36">
        <v>100</v>
      </c>
      <c r="E81" s="36">
        <f>C81+D81</f>
        <v>100</v>
      </c>
      <c r="F81" s="36"/>
      <c r="G81" s="36">
        <f t="shared" si="4"/>
        <v>100</v>
      </c>
      <c r="H81" s="36">
        <v>-10.85</v>
      </c>
      <c r="I81" s="29">
        <f t="shared" si="2"/>
        <v>89.15</v>
      </c>
      <c r="J81" s="36"/>
      <c r="K81" s="30">
        <f t="shared" si="2"/>
        <v>89.15</v>
      </c>
      <c r="L81" s="41"/>
      <c r="M81" s="30">
        <f t="shared" si="2"/>
        <v>89.15</v>
      </c>
    </row>
    <row r="82" spans="1:13" ht="53.25" customHeight="1" outlineLevel="1">
      <c r="A82" s="26" t="s">
        <v>388</v>
      </c>
      <c r="B82" s="27" t="s">
        <v>134</v>
      </c>
      <c r="C82" s="36"/>
      <c r="D82" s="36"/>
      <c r="E82" s="36"/>
      <c r="F82" s="36"/>
      <c r="G82" s="36"/>
      <c r="H82" s="36"/>
      <c r="I82" s="29"/>
      <c r="J82" s="36"/>
      <c r="K82" s="30"/>
      <c r="L82" s="41">
        <v>14.49</v>
      </c>
      <c r="M82" s="30">
        <f t="shared" si="2"/>
        <v>14.49</v>
      </c>
    </row>
    <row r="83" spans="1:13" ht="50.25" customHeight="1" outlineLevel="1">
      <c r="A83" s="26" t="s">
        <v>305</v>
      </c>
      <c r="B83" s="27" t="s">
        <v>134</v>
      </c>
      <c r="C83" s="36"/>
      <c r="D83" s="36"/>
      <c r="E83" s="36"/>
      <c r="F83" s="36">
        <v>0</v>
      </c>
      <c r="G83" s="36">
        <f t="shared" si="4"/>
        <v>0</v>
      </c>
      <c r="H83" s="36">
        <v>98</v>
      </c>
      <c r="I83" s="29">
        <f t="shared" si="2"/>
        <v>98</v>
      </c>
      <c r="J83" s="36"/>
      <c r="K83" s="30">
        <f t="shared" si="2"/>
        <v>98</v>
      </c>
      <c r="L83" s="41">
        <v>10</v>
      </c>
      <c r="M83" s="30">
        <f t="shared" si="2"/>
        <v>108</v>
      </c>
    </row>
    <row r="84" spans="1:13" ht="50.25" customHeight="1" outlineLevel="1">
      <c r="A84" s="26" t="s">
        <v>304</v>
      </c>
      <c r="B84" s="27" t="s">
        <v>134</v>
      </c>
      <c r="C84" s="36"/>
      <c r="D84" s="36"/>
      <c r="E84" s="36"/>
      <c r="F84" s="36">
        <v>0</v>
      </c>
      <c r="G84" s="36">
        <f t="shared" si="4"/>
        <v>0</v>
      </c>
      <c r="H84" s="36">
        <v>33</v>
      </c>
      <c r="I84" s="29">
        <f t="shared" si="2"/>
        <v>33</v>
      </c>
      <c r="J84" s="36"/>
      <c r="K84" s="30">
        <f t="shared" si="2"/>
        <v>33</v>
      </c>
      <c r="L84" s="41">
        <v>23.1</v>
      </c>
      <c r="M84" s="30">
        <f t="shared" si="2"/>
        <v>56.1</v>
      </c>
    </row>
    <row r="85" spans="1:13" ht="50.25" customHeight="1" outlineLevel="1">
      <c r="A85" s="26" t="s">
        <v>389</v>
      </c>
      <c r="B85" s="27" t="s">
        <v>134</v>
      </c>
      <c r="C85" s="36"/>
      <c r="D85" s="36"/>
      <c r="E85" s="36"/>
      <c r="F85" s="36"/>
      <c r="G85" s="36"/>
      <c r="H85" s="36"/>
      <c r="I85" s="29"/>
      <c r="J85" s="36"/>
      <c r="K85" s="30"/>
      <c r="L85" s="41">
        <v>6</v>
      </c>
      <c r="M85" s="30">
        <f t="shared" si="2"/>
        <v>6</v>
      </c>
    </row>
    <row r="86" spans="1:13" ht="51" customHeight="1" outlineLevel="1">
      <c r="A86" s="26" t="s">
        <v>293</v>
      </c>
      <c r="B86" s="27" t="s">
        <v>134</v>
      </c>
      <c r="C86" s="36"/>
      <c r="D86" s="36">
        <v>500</v>
      </c>
      <c r="E86" s="36">
        <f>C86+D86</f>
        <v>500</v>
      </c>
      <c r="F86" s="36"/>
      <c r="G86" s="36">
        <f t="shared" si="4"/>
        <v>500</v>
      </c>
      <c r="H86" s="36">
        <v>119</v>
      </c>
      <c r="I86" s="29">
        <f t="shared" si="2"/>
        <v>619</v>
      </c>
      <c r="J86" s="36"/>
      <c r="K86" s="30">
        <f t="shared" si="2"/>
        <v>619</v>
      </c>
      <c r="L86" s="41">
        <v>31</v>
      </c>
      <c r="M86" s="30">
        <f t="shared" si="2"/>
        <v>650</v>
      </c>
    </row>
    <row r="87" spans="1:13" ht="51" customHeight="1" outlineLevel="1">
      <c r="A87" s="26" t="s">
        <v>391</v>
      </c>
      <c r="B87" s="27" t="s">
        <v>134</v>
      </c>
      <c r="C87" s="36"/>
      <c r="D87" s="36"/>
      <c r="E87" s="36"/>
      <c r="F87" s="36"/>
      <c r="G87" s="36"/>
      <c r="H87" s="36"/>
      <c r="I87" s="29"/>
      <c r="J87" s="36"/>
      <c r="K87" s="30"/>
      <c r="L87" s="41">
        <v>23.76</v>
      </c>
      <c r="M87" s="30">
        <f t="shared" si="2"/>
        <v>23.76</v>
      </c>
    </row>
    <row r="88" spans="1:13" ht="51" customHeight="1" outlineLevel="1">
      <c r="A88" s="26" t="s">
        <v>390</v>
      </c>
      <c r="B88" s="27" t="s">
        <v>134</v>
      </c>
      <c r="C88" s="36"/>
      <c r="D88" s="36"/>
      <c r="E88" s="36"/>
      <c r="F88" s="36"/>
      <c r="G88" s="36"/>
      <c r="H88" s="36"/>
      <c r="I88" s="29"/>
      <c r="J88" s="36"/>
      <c r="K88" s="30"/>
      <c r="L88" s="41">
        <v>3.04</v>
      </c>
      <c r="M88" s="30">
        <f t="shared" si="2"/>
        <v>3.04</v>
      </c>
    </row>
    <row r="89" spans="1:13" ht="43.5" customHeight="1" outlineLevel="1">
      <c r="A89" s="26" t="s">
        <v>344</v>
      </c>
      <c r="B89" s="27" t="s">
        <v>134</v>
      </c>
      <c r="C89" s="36"/>
      <c r="D89" s="36"/>
      <c r="E89" s="36"/>
      <c r="F89" s="36"/>
      <c r="G89" s="36"/>
      <c r="H89" s="36">
        <v>508.4</v>
      </c>
      <c r="I89" s="29">
        <f t="shared" si="2"/>
        <v>508.4</v>
      </c>
      <c r="J89" s="36"/>
      <c r="K89" s="30">
        <f t="shared" si="2"/>
        <v>508.4</v>
      </c>
      <c r="L89" s="41">
        <v>1078.8</v>
      </c>
      <c r="M89" s="30">
        <f t="shared" si="2"/>
        <v>1587.2</v>
      </c>
    </row>
    <row r="90" spans="1:13" s="35" customFormat="1" ht="24.75" customHeight="1">
      <c r="A90" s="23" t="s">
        <v>184</v>
      </c>
      <c r="B90" s="24" t="s">
        <v>84</v>
      </c>
      <c r="C90" s="32">
        <f>C92</f>
        <v>450</v>
      </c>
      <c r="D90" s="32">
        <f>D92</f>
        <v>0</v>
      </c>
      <c r="E90" s="32">
        <f>C90+D90</f>
        <v>450</v>
      </c>
      <c r="F90" s="32">
        <f>SUM(F91:F93)</f>
        <v>101.43</v>
      </c>
      <c r="G90" s="32">
        <f t="shared" si="4"/>
        <v>551.43</v>
      </c>
      <c r="H90" s="32">
        <f>SUM(H91:H93)</f>
        <v>300.5</v>
      </c>
      <c r="I90" s="21">
        <f t="shared" si="2"/>
        <v>851.93</v>
      </c>
      <c r="J90" s="32">
        <f>SUM(J91:J93)</f>
        <v>0</v>
      </c>
      <c r="K90" s="22">
        <f t="shared" si="2"/>
        <v>851.93</v>
      </c>
      <c r="L90" s="39">
        <f>SUM(L91:L93)</f>
        <v>0</v>
      </c>
      <c r="M90" s="22">
        <f t="shared" si="2"/>
        <v>851.93</v>
      </c>
    </row>
    <row r="91" spans="1:13" s="35" customFormat="1" ht="30" customHeight="1">
      <c r="A91" s="26" t="s">
        <v>302</v>
      </c>
      <c r="B91" s="27" t="s">
        <v>30</v>
      </c>
      <c r="C91" s="32"/>
      <c r="D91" s="32"/>
      <c r="E91" s="36"/>
      <c r="F91" s="36">
        <f>350+60+11.68+30-0.25</f>
        <v>451.43</v>
      </c>
      <c r="G91" s="36">
        <f t="shared" si="4"/>
        <v>451.43</v>
      </c>
      <c r="H91" s="36">
        <v>34.45</v>
      </c>
      <c r="I91" s="29">
        <f t="shared" si="2"/>
        <v>485.88</v>
      </c>
      <c r="J91" s="36"/>
      <c r="K91" s="30">
        <f t="shared" si="2"/>
        <v>485.88</v>
      </c>
      <c r="L91" s="41"/>
      <c r="M91" s="30">
        <f t="shared" si="2"/>
        <v>485.88</v>
      </c>
    </row>
    <row r="92" spans="1:13" ht="30" customHeight="1">
      <c r="A92" s="26" t="s">
        <v>186</v>
      </c>
      <c r="B92" s="27" t="s">
        <v>30</v>
      </c>
      <c r="C92" s="36">
        <v>450</v>
      </c>
      <c r="D92" s="36">
        <v>0</v>
      </c>
      <c r="E92" s="36">
        <f>C92+D92</f>
        <v>450</v>
      </c>
      <c r="F92" s="36">
        <v>-350</v>
      </c>
      <c r="G92" s="36">
        <f t="shared" si="4"/>
        <v>100</v>
      </c>
      <c r="H92" s="36">
        <v>66.05</v>
      </c>
      <c r="I92" s="29">
        <f t="shared" si="2"/>
        <v>166.05</v>
      </c>
      <c r="J92" s="36"/>
      <c r="K92" s="30">
        <f t="shared" si="2"/>
        <v>166.05</v>
      </c>
      <c r="L92" s="41"/>
      <c r="M92" s="30">
        <f t="shared" si="2"/>
        <v>166.05</v>
      </c>
    </row>
    <row r="93" spans="1:13" ht="32.25" customHeight="1">
      <c r="A93" s="26" t="s">
        <v>301</v>
      </c>
      <c r="B93" s="27" t="s">
        <v>30</v>
      </c>
      <c r="C93" s="36"/>
      <c r="D93" s="36"/>
      <c r="E93" s="36"/>
      <c r="F93" s="36"/>
      <c r="G93" s="36">
        <f t="shared" si="4"/>
        <v>0</v>
      </c>
      <c r="H93" s="36">
        <v>200</v>
      </c>
      <c r="I93" s="29">
        <f>G93+H93</f>
        <v>200</v>
      </c>
      <c r="J93" s="36"/>
      <c r="K93" s="30">
        <f>I93+J93</f>
        <v>200</v>
      </c>
      <c r="L93" s="41"/>
      <c r="M93" s="30">
        <f>K93+L93</f>
        <v>200</v>
      </c>
    </row>
    <row r="94" spans="1:13" ht="48.75" customHeight="1" outlineLevel="1">
      <c r="A94" s="23" t="s">
        <v>369</v>
      </c>
      <c r="B94" s="24" t="s">
        <v>370</v>
      </c>
      <c r="C94" s="36"/>
      <c r="D94" s="36"/>
      <c r="E94" s="36"/>
      <c r="F94" s="36"/>
      <c r="G94" s="36"/>
      <c r="H94" s="36"/>
      <c r="I94" s="29"/>
      <c r="J94" s="32">
        <f>J95</f>
        <v>0</v>
      </c>
      <c r="K94" s="22">
        <f>I94+J94</f>
        <v>0</v>
      </c>
      <c r="L94" s="39">
        <f>L95</f>
        <v>128</v>
      </c>
      <c r="M94" s="22">
        <f>K94+L94</f>
        <v>128</v>
      </c>
    </row>
    <row r="95" spans="1:13" s="31" customFormat="1" ht="51" customHeight="1" outlineLevel="1">
      <c r="A95" s="42" t="s">
        <v>371</v>
      </c>
      <c r="B95" s="43" t="s">
        <v>372</v>
      </c>
      <c r="C95" s="37"/>
      <c r="D95" s="37"/>
      <c r="E95" s="37"/>
      <c r="F95" s="37"/>
      <c r="G95" s="37"/>
      <c r="H95" s="37"/>
      <c r="I95" s="29"/>
      <c r="J95" s="37"/>
      <c r="K95" s="30">
        <f>I95+J95</f>
        <v>0</v>
      </c>
      <c r="L95" s="38">
        <v>128</v>
      </c>
      <c r="M95" s="30">
        <f>K95+L95</f>
        <v>128</v>
      </c>
    </row>
    <row r="96" spans="1:13" ht="29.25" customHeight="1">
      <c r="A96" s="23" t="s">
        <v>327</v>
      </c>
      <c r="B96" s="24" t="s">
        <v>328</v>
      </c>
      <c r="C96" s="36"/>
      <c r="D96" s="36"/>
      <c r="E96" s="36"/>
      <c r="F96" s="36"/>
      <c r="G96" s="32">
        <f t="shared" si="4"/>
        <v>0</v>
      </c>
      <c r="H96" s="32">
        <f>H97</f>
        <v>-4966.98</v>
      </c>
      <c r="I96" s="21">
        <f t="shared" si="2"/>
        <v>-4966.98</v>
      </c>
      <c r="J96" s="32">
        <f>J97</f>
        <v>0</v>
      </c>
      <c r="K96" s="22">
        <f t="shared" si="2"/>
        <v>-4966.98</v>
      </c>
      <c r="L96" s="39">
        <f>L97</f>
        <v>-0.34</v>
      </c>
      <c r="M96" s="22">
        <f t="shared" si="2"/>
        <v>-4967.32</v>
      </c>
    </row>
    <row r="97" spans="1:13" ht="30" customHeight="1">
      <c r="A97" s="26" t="s">
        <v>326</v>
      </c>
      <c r="B97" s="27" t="s">
        <v>325</v>
      </c>
      <c r="C97" s="36"/>
      <c r="D97" s="36"/>
      <c r="E97" s="36"/>
      <c r="F97" s="36"/>
      <c r="G97" s="36">
        <f t="shared" si="4"/>
        <v>0</v>
      </c>
      <c r="H97" s="36">
        <v>-4966.98</v>
      </c>
      <c r="I97" s="29">
        <f>H97</f>
        <v>-4966.98</v>
      </c>
      <c r="J97" s="36"/>
      <c r="K97" s="30">
        <f>I97</f>
        <v>-4966.98</v>
      </c>
      <c r="L97" s="41">
        <v>-0.34</v>
      </c>
      <c r="M97" s="30">
        <f>K97+L97</f>
        <v>-4967.32</v>
      </c>
    </row>
    <row r="98" spans="1:13" s="35" customFormat="1" ht="21.75" customHeight="1">
      <c r="A98" s="47" t="s">
        <v>185</v>
      </c>
      <c r="B98" s="48" t="s">
        <v>85</v>
      </c>
      <c r="C98" s="34">
        <f>C99+C104+C128+C159</f>
        <v>1912161.4</v>
      </c>
      <c r="D98" s="34">
        <f>D99+D104+D128+D159</f>
        <v>120117.38</v>
      </c>
      <c r="E98" s="34">
        <f aca="true" t="shared" si="5" ref="E98:E123">C98+D98</f>
        <v>2032278.78</v>
      </c>
      <c r="F98" s="34">
        <f>F99+F104+F128+F159</f>
        <v>-122873.56</v>
      </c>
      <c r="G98" s="32">
        <f t="shared" si="4"/>
        <v>1909405.22</v>
      </c>
      <c r="H98" s="32">
        <f>H99+H104+H128+H159</f>
        <v>131853.04</v>
      </c>
      <c r="I98" s="32">
        <f>G98+H98</f>
        <v>2041258.26</v>
      </c>
      <c r="J98" s="32">
        <f>J99+J104+J128+J159</f>
        <v>8899.57</v>
      </c>
      <c r="K98" s="39">
        <f>I98+J98</f>
        <v>2050157.83</v>
      </c>
      <c r="L98" s="39">
        <f>L99+L104+L128+L159</f>
        <v>51528.45</v>
      </c>
      <c r="M98" s="39">
        <f>K98+L98</f>
        <v>2101686.28</v>
      </c>
    </row>
    <row r="99" spans="1:13" s="35" customFormat="1" ht="30" customHeight="1">
      <c r="A99" s="23" t="s">
        <v>187</v>
      </c>
      <c r="B99" s="24" t="s">
        <v>86</v>
      </c>
      <c r="C99" s="32">
        <f>C100+C102+C103</f>
        <v>918323</v>
      </c>
      <c r="D99" s="32">
        <f>D100+D102+D103</f>
        <v>0</v>
      </c>
      <c r="E99" s="32">
        <f t="shared" si="5"/>
        <v>918323</v>
      </c>
      <c r="F99" s="32">
        <f>F100+F102+F103</f>
        <v>0</v>
      </c>
      <c r="G99" s="32">
        <f aca="true" t="shared" si="6" ref="G99:G135">E99+F99</f>
        <v>918323</v>
      </c>
      <c r="H99" s="32">
        <f>H100+H101+H102+H103</f>
        <v>50264</v>
      </c>
      <c r="I99" s="32">
        <f aca="true" t="shared" si="7" ref="I99:M166">G99+H99</f>
        <v>968587</v>
      </c>
      <c r="J99" s="32">
        <f>J100+J101+J102+J103</f>
        <v>0</v>
      </c>
      <c r="K99" s="39">
        <f t="shared" si="7"/>
        <v>968587</v>
      </c>
      <c r="L99" s="39">
        <f>L100+L101+L102+L103</f>
        <v>0</v>
      </c>
      <c r="M99" s="39">
        <f t="shared" si="7"/>
        <v>968587</v>
      </c>
    </row>
    <row r="100" spans="1:13" ht="36" customHeight="1">
      <c r="A100" s="26" t="s">
        <v>188</v>
      </c>
      <c r="B100" s="27" t="s">
        <v>31</v>
      </c>
      <c r="C100" s="36">
        <v>36953</v>
      </c>
      <c r="D100" s="36"/>
      <c r="E100" s="36">
        <f t="shared" si="5"/>
        <v>36953</v>
      </c>
      <c r="F100" s="36"/>
      <c r="G100" s="36">
        <f t="shared" si="6"/>
        <v>36953</v>
      </c>
      <c r="H100" s="32"/>
      <c r="I100" s="36">
        <f t="shared" si="7"/>
        <v>36953</v>
      </c>
      <c r="J100" s="32"/>
      <c r="K100" s="41">
        <f t="shared" si="7"/>
        <v>36953</v>
      </c>
      <c r="L100" s="39"/>
      <c r="M100" s="41">
        <f t="shared" si="7"/>
        <v>36953</v>
      </c>
    </row>
    <row r="101" spans="1:13" ht="53.25" customHeight="1">
      <c r="A101" s="26" t="s">
        <v>333</v>
      </c>
      <c r="B101" s="27" t="s">
        <v>334</v>
      </c>
      <c r="C101" s="36"/>
      <c r="D101" s="36"/>
      <c r="E101" s="36"/>
      <c r="F101" s="36"/>
      <c r="G101" s="36"/>
      <c r="H101" s="36">
        <v>50264</v>
      </c>
      <c r="I101" s="36">
        <f t="shared" si="7"/>
        <v>50264</v>
      </c>
      <c r="J101" s="36"/>
      <c r="K101" s="41">
        <f t="shared" si="7"/>
        <v>50264</v>
      </c>
      <c r="L101" s="41"/>
      <c r="M101" s="41">
        <f t="shared" si="7"/>
        <v>50264</v>
      </c>
    </row>
    <row r="102" spans="1:13" ht="31.5">
      <c r="A102" s="26" t="s">
        <v>189</v>
      </c>
      <c r="B102" s="27" t="s">
        <v>32</v>
      </c>
      <c r="C102" s="36">
        <v>13181</v>
      </c>
      <c r="D102" s="36"/>
      <c r="E102" s="36">
        <f t="shared" si="5"/>
        <v>13181</v>
      </c>
      <c r="F102" s="36"/>
      <c r="G102" s="36">
        <f t="shared" si="6"/>
        <v>13181</v>
      </c>
      <c r="H102" s="32"/>
      <c r="I102" s="36">
        <f t="shared" si="7"/>
        <v>13181</v>
      </c>
      <c r="J102" s="32"/>
      <c r="K102" s="41">
        <f t="shared" si="7"/>
        <v>13181</v>
      </c>
      <c r="L102" s="39"/>
      <c r="M102" s="41">
        <f t="shared" si="7"/>
        <v>13181</v>
      </c>
    </row>
    <row r="103" spans="1:13" ht="41.25" customHeight="1">
      <c r="A103" s="26" t="s">
        <v>190</v>
      </c>
      <c r="B103" s="27" t="s">
        <v>33</v>
      </c>
      <c r="C103" s="36">
        <v>868189</v>
      </c>
      <c r="D103" s="36">
        <v>0</v>
      </c>
      <c r="E103" s="36">
        <f t="shared" si="5"/>
        <v>868189</v>
      </c>
      <c r="F103" s="36">
        <v>0</v>
      </c>
      <c r="G103" s="36">
        <f t="shared" si="6"/>
        <v>868189</v>
      </c>
      <c r="H103" s="36">
        <v>0</v>
      </c>
      <c r="I103" s="36">
        <f t="shared" si="7"/>
        <v>868189</v>
      </c>
      <c r="J103" s="36">
        <v>0</v>
      </c>
      <c r="K103" s="41">
        <f t="shared" si="7"/>
        <v>868189</v>
      </c>
      <c r="L103" s="41">
        <v>0</v>
      </c>
      <c r="M103" s="41">
        <f t="shared" si="7"/>
        <v>868189</v>
      </c>
    </row>
    <row r="104" spans="1:13" s="35" customFormat="1" ht="51" customHeight="1">
      <c r="A104" s="23" t="s">
        <v>204</v>
      </c>
      <c r="B104" s="24" t="s">
        <v>87</v>
      </c>
      <c r="C104" s="32">
        <f>C110+C111</f>
        <v>612002.4</v>
      </c>
      <c r="D104" s="32">
        <f>D110+D111</f>
        <v>-23260.33</v>
      </c>
      <c r="E104" s="32">
        <f t="shared" si="5"/>
        <v>588742.07</v>
      </c>
      <c r="F104" s="32">
        <f>F110+F111</f>
        <v>975.5</v>
      </c>
      <c r="G104" s="32">
        <f t="shared" si="6"/>
        <v>589717.57</v>
      </c>
      <c r="H104" s="32">
        <f>H106+H107+H108+H110+H111</f>
        <v>66995.8</v>
      </c>
      <c r="I104" s="32">
        <f t="shared" si="7"/>
        <v>656713.37</v>
      </c>
      <c r="J104" s="32">
        <f>J106+J107+J108+J109+J110+J111</f>
        <v>1456.61</v>
      </c>
      <c r="K104" s="39">
        <f t="shared" si="7"/>
        <v>658169.98</v>
      </c>
      <c r="L104" s="39">
        <f>L105+L106+L107+L108+L109+L110+L111</f>
        <v>54848.11</v>
      </c>
      <c r="M104" s="39">
        <f t="shared" si="7"/>
        <v>713018.09</v>
      </c>
    </row>
    <row r="105" spans="1:13" s="35" customFormat="1" ht="51" customHeight="1">
      <c r="A105" s="26" t="s">
        <v>396</v>
      </c>
      <c r="B105" s="27" t="s">
        <v>397</v>
      </c>
      <c r="C105" s="32"/>
      <c r="D105" s="32"/>
      <c r="E105" s="32"/>
      <c r="F105" s="32"/>
      <c r="G105" s="32"/>
      <c r="H105" s="32"/>
      <c r="I105" s="32"/>
      <c r="J105" s="32"/>
      <c r="K105" s="41"/>
      <c r="L105" s="41">
        <f>6270.41+17438.59</f>
        <v>23709</v>
      </c>
      <c r="M105" s="41">
        <f t="shared" si="7"/>
        <v>23709</v>
      </c>
    </row>
    <row r="106" spans="1:13" s="35" customFormat="1" ht="48" customHeight="1">
      <c r="A106" s="26" t="s">
        <v>314</v>
      </c>
      <c r="B106" s="27" t="s">
        <v>315</v>
      </c>
      <c r="C106" s="32"/>
      <c r="D106" s="32"/>
      <c r="E106" s="32"/>
      <c r="F106" s="32"/>
      <c r="G106" s="32"/>
      <c r="H106" s="36">
        <v>10515.46</v>
      </c>
      <c r="I106" s="36">
        <f t="shared" si="7"/>
        <v>10515.46</v>
      </c>
      <c r="J106" s="36"/>
      <c r="K106" s="41">
        <f t="shared" si="7"/>
        <v>10515.46</v>
      </c>
      <c r="L106" s="41"/>
      <c r="M106" s="41">
        <f t="shared" si="7"/>
        <v>10515.46</v>
      </c>
    </row>
    <row r="107" spans="1:13" s="35" customFormat="1" ht="46.5" customHeight="1">
      <c r="A107" s="26" t="s">
        <v>316</v>
      </c>
      <c r="B107" s="27" t="s">
        <v>317</v>
      </c>
      <c r="C107" s="32"/>
      <c r="D107" s="32"/>
      <c r="E107" s="32"/>
      <c r="F107" s="32"/>
      <c r="G107" s="32"/>
      <c r="H107" s="36">
        <v>2000</v>
      </c>
      <c r="I107" s="36">
        <f t="shared" si="7"/>
        <v>2000</v>
      </c>
      <c r="J107" s="36"/>
      <c r="K107" s="41">
        <f t="shared" si="7"/>
        <v>2000</v>
      </c>
      <c r="L107" s="41"/>
      <c r="M107" s="41">
        <f t="shared" si="7"/>
        <v>2000</v>
      </c>
    </row>
    <row r="108" spans="1:13" s="35" customFormat="1" ht="33.75" customHeight="1">
      <c r="A108" s="26" t="s">
        <v>356</v>
      </c>
      <c r="B108" s="27" t="s">
        <v>300</v>
      </c>
      <c r="C108" s="32"/>
      <c r="D108" s="32"/>
      <c r="E108" s="32"/>
      <c r="F108" s="32"/>
      <c r="G108" s="32"/>
      <c r="H108" s="36">
        <v>599.9</v>
      </c>
      <c r="I108" s="36">
        <f t="shared" si="7"/>
        <v>599.9</v>
      </c>
      <c r="J108" s="36"/>
      <c r="K108" s="41">
        <f t="shared" si="7"/>
        <v>599.9</v>
      </c>
      <c r="L108" s="41"/>
      <c r="M108" s="41">
        <f t="shared" si="7"/>
        <v>599.9</v>
      </c>
    </row>
    <row r="109" spans="1:13" s="35" customFormat="1" ht="52.5" customHeight="1">
      <c r="A109" s="26" t="s">
        <v>357</v>
      </c>
      <c r="B109" s="27" t="s">
        <v>358</v>
      </c>
      <c r="C109" s="32"/>
      <c r="D109" s="32"/>
      <c r="E109" s="32"/>
      <c r="F109" s="32"/>
      <c r="G109" s="32"/>
      <c r="H109" s="36"/>
      <c r="I109" s="36">
        <v>0</v>
      </c>
      <c r="J109" s="36">
        <v>257</v>
      </c>
      <c r="K109" s="41">
        <f t="shared" si="7"/>
        <v>257</v>
      </c>
      <c r="L109" s="41"/>
      <c r="M109" s="41">
        <f t="shared" si="7"/>
        <v>257</v>
      </c>
    </row>
    <row r="110" spans="1:13" ht="60.75" customHeight="1">
      <c r="A110" s="26" t="s">
        <v>191</v>
      </c>
      <c r="B110" s="49" t="s">
        <v>34</v>
      </c>
      <c r="C110" s="36">
        <v>465353</v>
      </c>
      <c r="D110" s="36">
        <v>0</v>
      </c>
      <c r="E110" s="36">
        <f t="shared" si="5"/>
        <v>465353</v>
      </c>
      <c r="F110" s="36">
        <v>0</v>
      </c>
      <c r="G110" s="36">
        <f t="shared" si="6"/>
        <v>465353</v>
      </c>
      <c r="H110" s="36">
        <v>0</v>
      </c>
      <c r="I110" s="36">
        <f t="shared" si="7"/>
        <v>465353</v>
      </c>
      <c r="J110" s="36">
        <v>0</v>
      </c>
      <c r="K110" s="41">
        <f t="shared" si="7"/>
        <v>465353</v>
      </c>
      <c r="L110" s="41">
        <v>0</v>
      </c>
      <c r="M110" s="41">
        <f t="shared" si="7"/>
        <v>465353</v>
      </c>
    </row>
    <row r="111" spans="1:13" ht="20.25" customHeight="1">
      <c r="A111" s="18"/>
      <c r="B111" s="27" t="s">
        <v>88</v>
      </c>
      <c r="C111" s="36">
        <f>SUM(C112:C123)</f>
        <v>146649.4</v>
      </c>
      <c r="D111" s="36">
        <f>SUM(D112:D123)</f>
        <v>-23260.33</v>
      </c>
      <c r="E111" s="36">
        <f t="shared" si="5"/>
        <v>123389.07</v>
      </c>
      <c r="F111" s="36">
        <f>SUM(F112:F124)</f>
        <v>975.5</v>
      </c>
      <c r="G111" s="36">
        <f t="shared" si="6"/>
        <v>124364.57</v>
      </c>
      <c r="H111" s="36">
        <f>SUM(H112:H126)</f>
        <v>53880.44</v>
      </c>
      <c r="I111" s="36">
        <f t="shared" si="7"/>
        <v>178245.01</v>
      </c>
      <c r="J111" s="36">
        <f>SUM(J112:J126)</f>
        <v>1199.61</v>
      </c>
      <c r="K111" s="41">
        <f t="shared" si="7"/>
        <v>179444.62</v>
      </c>
      <c r="L111" s="41">
        <f>SUM(L112:L127)</f>
        <v>31139.11</v>
      </c>
      <c r="M111" s="41">
        <f t="shared" si="7"/>
        <v>210583.73</v>
      </c>
    </row>
    <row r="112" spans="1:13" ht="84.75" customHeight="1">
      <c r="A112" s="26" t="s">
        <v>192</v>
      </c>
      <c r="B112" s="27" t="s">
        <v>35</v>
      </c>
      <c r="C112" s="36">
        <v>20689</v>
      </c>
      <c r="D112" s="36"/>
      <c r="E112" s="36">
        <f t="shared" si="5"/>
        <v>20689</v>
      </c>
      <c r="F112" s="36"/>
      <c r="G112" s="36">
        <f t="shared" si="6"/>
        <v>20689</v>
      </c>
      <c r="H112" s="36"/>
      <c r="I112" s="36">
        <f t="shared" si="7"/>
        <v>20689</v>
      </c>
      <c r="J112" s="36"/>
      <c r="K112" s="41">
        <f t="shared" si="7"/>
        <v>20689</v>
      </c>
      <c r="L112" s="41"/>
      <c r="M112" s="41">
        <f t="shared" si="7"/>
        <v>20689</v>
      </c>
    </row>
    <row r="113" spans="1:13" ht="79.5" customHeight="1">
      <c r="A113" s="26" t="s">
        <v>193</v>
      </c>
      <c r="B113" s="27" t="s">
        <v>36</v>
      </c>
      <c r="C113" s="36">
        <v>37797</v>
      </c>
      <c r="D113" s="36"/>
      <c r="E113" s="36">
        <f t="shared" si="5"/>
        <v>37797</v>
      </c>
      <c r="F113" s="36"/>
      <c r="G113" s="36">
        <f t="shared" si="6"/>
        <v>37797</v>
      </c>
      <c r="H113" s="36">
        <v>50000</v>
      </c>
      <c r="I113" s="36">
        <f t="shared" si="7"/>
        <v>87797</v>
      </c>
      <c r="J113" s="36"/>
      <c r="K113" s="41">
        <f t="shared" si="7"/>
        <v>87797</v>
      </c>
      <c r="L113" s="41"/>
      <c r="M113" s="41">
        <f t="shared" si="7"/>
        <v>87797</v>
      </c>
    </row>
    <row r="114" spans="1:13" ht="31.5">
      <c r="A114" s="26" t="s">
        <v>194</v>
      </c>
      <c r="B114" s="27" t="s">
        <v>37</v>
      </c>
      <c r="C114" s="36">
        <v>3473.8</v>
      </c>
      <c r="D114" s="36"/>
      <c r="E114" s="36">
        <f t="shared" si="5"/>
        <v>3473.8</v>
      </c>
      <c r="F114" s="36"/>
      <c r="G114" s="36">
        <f t="shared" si="6"/>
        <v>3473.8</v>
      </c>
      <c r="H114" s="36"/>
      <c r="I114" s="36">
        <f t="shared" si="7"/>
        <v>3473.8</v>
      </c>
      <c r="J114" s="36">
        <v>-989.4</v>
      </c>
      <c r="K114" s="41">
        <f t="shared" si="7"/>
        <v>2484.4</v>
      </c>
      <c r="L114" s="41"/>
      <c r="M114" s="41">
        <f t="shared" si="7"/>
        <v>2484.4</v>
      </c>
    </row>
    <row r="115" spans="1:13" ht="47.25">
      <c r="A115" s="26" t="s">
        <v>195</v>
      </c>
      <c r="B115" s="27" t="s">
        <v>38</v>
      </c>
      <c r="C115" s="36">
        <v>417</v>
      </c>
      <c r="D115" s="36">
        <v>52</v>
      </c>
      <c r="E115" s="36">
        <f t="shared" si="5"/>
        <v>469</v>
      </c>
      <c r="F115" s="36"/>
      <c r="G115" s="36">
        <f t="shared" si="6"/>
        <v>469</v>
      </c>
      <c r="H115" s="36">
        <f>461+524</f>
        <v>985</v>
      </c>
      <c r="I115" s="36">
        <f t="shared" si="7"/>
        <v>1454</v>
      </c>
      <c r="J115" s="36"/>
      <c r="K115" s="41">
        <f t="shared" si="7"/>
        <v>1454</v>
      </c>
      <c r="L115" s="41">
        <v>-636</v>
      </c>
      <c r="M115" s="41">
        <f t="shared" si="7"/>
        <v>818</v>
      </c>
    </row>
    <row r="116" spans="1:13" ht="31.5">
      <c r="A116" s="26" t="s">
        <v>196</v>
      </c>
      <c r="B116" s="27" t="s">
        <v>39</v>
      </c>
      <c r="C116" s="36">
        <v>26330</v>
      </c>
      <c r="D116" s="36"/>
      <c r="E116" s="36">
        <f t="shared" si="5"/>
        <v>26330</v>
      </c>
      <c r="F116" s="36"/>
      <c r="G116" s="36">
        <f t="shared" si="6"/>
        <v>26330</v>
      </c>
      <c r="H116" s="36"/>
      <c r="I116" s="36">
        <f t="shared" si="7"/>
        <v>26330</v>
      </c>
      <c r="J116" s="36"/>
      <c r="K116" s="41">
        <f t="shared" si="7"/>
        <v>26330</v>
      </c>
      <c r="L116" s="41"/>
      <c r="M116" s="41">
        <f t="shared" si="7"/>
        <v>26330</v>
      </c>
    </row>
    <row r="117" spans="1:13" ht="63">
      <c r="A117" s="26" t="s">
        <v>197</v>
      </c>
      <c r="B117" s="27" t="s">
        <v>40</v>
      </c>
      <c r="C117" s="36">
        <v>11456.6</v>
      </c>
      <c r="D117" s="36"/>
      <c r="E117" s="36">
        <f t="shared" si="5"/>
        <v>11456.6</v>
      </c>
      <c r="F117" s="36"/>
      <c r="G117" s="36">
        <f t="shared" si="6"/>
        <v>11456.6</v>
      </c>
      <c r="H117" s="36"/>
      <c r="I117" s="36">
        <f t="shared" si="7"/>
        <v>11456.6</v>
      </c>
      <c r="J117" s="36"/>
      <c r="K117" s="41">
        <f t="shared" si="7"/>
        <v>11456.6</v>
      </c>
      <c r="L117" s="41">
        <v>1622.3</v>
      </c>
      <c r="M117" s="41">
        <f t="shared" si="7"/>
        <v>13078.9</v>
      </c>
    </row>
    <row r="118" spans="1:13" ht="31.5">
      <c r="A118" s="26" t="s">
        <v>198</v>
      </c>
      <c r="B118" s="27" t="s">
        <v>41</v>
      </c>
      <c r="C118" s="36">
        <v>44736</v>
      </c>
      <c r="D118" s="36">
        <v>-23710</v>
      </c>
      <c r="E118" s="36">
        <f t="shared" si="5"/>
        <v>21026</v>
      </c>
      <c r="F118" s="36"/>
      <c r="G118" s="36">
        <f t="shared" si="6"/>
        <v>21026</v>
      </c>
      <c r="H118" s="36"/>
      <c r="I118" s="36">
        <f t="shared" si="7"/>
        <v>21026</v>
      </c>
      <c r="J118" s="36"/>
      <c r="K118" s="41">
        <f t="shared" si="7"/>
        <v>21026</v>
      </c>
      <c r="L118" s="41"/>
      <c r="M118" s="41">
        <f t="shared" si="7"/>
        <v>21026</v>
      </c>
    </row>
    <row r="119" spans="1:13" ht="47.25">
      <c r="A119" s="26" t="s">
        <v>199</v>
      </c>
      <c r="B119" s="27" t="s">
        <v>42</v>
      </c>
      <c r="C119" s="36">
        <v>499</v>
      </c>
      <c r="D119" s="36"/>
      <c r="E119" s="36">
        <f t="shared" si="5"/>
        <v>499</v>
      </c>
      <c r="F119" s="36"/>
      <c r="G119" s="36">
        <f t="shared" si="6"/>
        <v>499</v>
      </c>
      <c r="H119" s="36"/>
      <c r="I119" s="36">
        <f t="shared" si="7"/>
        <v>499</v>
      </c>
      <c r="J119" s="36"/>
      <c r="K119" s="41">
        <f t="shared" si="7"/>
        <v>499</v>
      </c>
      <c r="L119" s="41"/>
      <c r="M119" s="41">
        <f t="shared" si="7"/>
        <v>499</v>
      </c>
    </row>
    <row r="120" spans="1:13" ht="47.25">
      <c r="A120" s="26" t="s">
        <v>200</v>
      </c>
      <c r="B120" s="27" t="s">
        <v>43</v>
      </c>
      <c r="C120" s="36">
        <v>500</v>
      </c>
      <c r="D120" s="36"/>
      <c r="E120" s="36">
        <f t="shared" si="5"/>
        <v>500</v>
      </c>
      <c r="F120" s="36"/>
      <c r="G120" s="36">
        <f t="shared" si="6"/>
        <v>500</v>
      </c>
      <c r="H120" s="36"/>
      <c r="I120" s="36">
        <f t="shared" si="7"/>
        <v>500</v>
      </c>
      <c r="J120" s="36"/>
      <c r="K120" s="41">
        <f t="shared" si="7"/>
        <v>500</v>
      </c>
      <c r="L120" s="41"/>
      <c r="M120" s="41">
        <f t="shared" si="7"/>
        <v>500</v>
      </c>
    </row>
    <row r="121" spans="1:13" ht="63">
      <c r="A121" s="26" t="s">
        <v>201</v>
      </c>
      <c r="B121" s="27" t="s">
        <v>44</v>
      </c>
      <c r="C121" s="36">
        <v>624</v>
      </c>
      <c r="D121" s="36"/>
      <c r="E121" s="36">
        <f t="shared" si="5"/>
        <v>624</v>
      </c>
      <c r="F121" s="36"/>
      <c r="G121" s="36">
        <f t="shared" si="6"/>
        <v>624</v>
      </c>
      <c r="H121" s="36"/>
      <c r="I121" s="36">
        <f t="shared" si="7"/>
        <v>624</v>
      </c>
      <c r="J121" s="36"/>
      <c r="K121" s="41">
        <f t="shared" si="7"/>
        <v>624</v>
      </c>
      <c r="L121" s="41"/>
      <c r="M121" s="41">
        <f t="shared" si="7"/>
        <v>624</v>
      </c>
    </row>
    <row r="122" spans="1:13" ht="31.5">
      <c r="A122" s="26" t="s">
        <v>202</v>
      </c>
      <c r="B122" s="27" t="s">
        <v>45</v>
      </c>
      <c r="C122" s="36">
        <v>127</v>
      </c>
      <c r="D122" s="36"/>
      <c r="E122" s="36">
        <f t="shared" si="5"/>
        <v>127</v>
      </c>
      <c r="F122" s="36"/>
      <c r="G122" s="36">
        <f t="shared" si="6"/>
        <v>127</v>
      </c>
      <c r="H122" s="36"/>
      <c r="I122" s="36">
        <f t="shared" si="7"/>
        <v>127</v>
      </c>
      <c r="J122" s="36"/>
      <c r="K122" s="41">
        <f t="shared" si="7"/>
        <v>127</v>
      </c>
      <c r="L122" s="41"/>
      <c r="M122" s="41">
        <f t="shared" si="7"/>
        <v>127</v>
      </c>
    </row>
    <row r="123" spans="1:13" ht="28.5" customHeight="1">
      <c r="A123" s="26" t="s">
        <v>287</v>
      </c>
      <c r="B123" s="27" t="s">
        <v>288</v>
      </c>
      <c r="C123" s="36"/>
      <c r="D123" s="36">
        <v>397.67</v>
      </c>
      <c r="E123" s="36">
        <f t="shared" si="5"/>
        <v>397.67</v>
      </c>
      <c r="F123" s="36">
        <f>38.7+157.002+129.9+50</f>
        <v>375.6</v>
      </c>
      <c r="G123" s="36">
        <f t="shared" si="6"/>
        <v>773.27</v>
      </c>
      <c r="H123" s="36">
        <f>1001.6+92.906</f>
        <v>1094.51</v>
      </c>
      <c r="I123" s="36">
        <f t="shared" si="7"/>
        <v>1867.78</v>
      </c>
      <c r="J123" s="36">
        <f>85+162.89</f>
        <v>247.89</v>
      </c>
      <c r="K123" s="41">
        <f t="shared" si="7"/>
        <v>2115.67</v>
      </c>
      <c r="L123" s="41">
        <f>85.81+275</f>
        <v>360.81</v>
      </c>
      <c r="M123" s="41">
        <f t="shared" si="7"/>
        <v>2476.48</v>
      </c>
    </row>
    <row r="124" spans="1:13" ht="33.75" customHeight="1" hidden="1" outlineLevel="1">
      <c r="A124" s="26" t="s">
        <v>299</v>
      </c>
      <c r="B124" s="27" t="s">
        <v>300</v>
      </c>
      <c r="C124" s="36"/>
      <c r="D124" s="36"/>
      <c r="E124" s="36"/>
      <c r="F124" s="36">
        <v>599.9</v>
      </c>
      <c r="G124" s="36">
        <f t="shared" si="6"/>
        <v>599.9</v>
      </c>
      <c r="H124" s="36">
        <v>-599.9</v>
      </c>
      <c r="I124" s="36">
        <f t="shared" si="7"/>
        <v>0</v>
      </c>
      <c r="J124" s="36"/>
      <c r="K124" s="41">
        <f t="shared" si="7"/>
        <v>0</v>
      </c>
      <c r="L124" s="41"/>
      <c r="M124" s="41">
        <f t="shared" si="7"/>
        <v>0</v>
      </c>
    </row>
    <row r="125" spans="1:13" ht="61.5" customHeight="1" collapsed="1">
      <c r="A125" s="26" t="s">
        <v>318</v>
      </c>
      <c r="B125" s="27" t="s">
        <v>319</v>
      </c>
      <c r="C125" s="36"/>
      <c r="D125" s="36"/>
      <c r="E125" s="36"/>
      <c r="F125" s="36"/>
      <c r="G125" s="36"/>
      <c r="H125" s="36">
        <v>2192.83</v>
      </c>
      <c r="I125" s="36">
        <f t="shared" si="7"/>
        <v>2192.83</v>
      </c>
      <c r="J125" s="36">
        <v>1941.12</v>
      </c>
      <c r="K125" s="41">
        <f t="shared" si="7"/>
        <v>4133.95</v>
      </c>
      <c r="L125" s="41"/>
      <c r="M125" s="41">
        <f t="shared" si="7"/>
        <v>4133.95</v>
      </c>
    </row>
    <row r="126" spans="1:13" ht="48.75" customHeight="1">
      <c r="A126" s="26" t="s">
        <v>349</v>
      </c>
      <c r="B126" s="27" t="s">
        <v>350</v>
      </c>
      <c r="C126" s="36"/>
      <c r="D126" s="36"/>
      <c r="E126" s="36"/>
      <c r="F126" s="36"/>
      <c r="G126" s="36"/>
      <c r="H126" s="36">
        <v>208</v>
      </c>
      <c r="I126" s="36">
        <f t="shared" si="7"/>
        <v>208</v>
      </c>
      <c r="J126" s="36"/>
      <c r="K126" s="41">
        <f t="shared" si="7"/>
        <v>208</v>
      </c>
      <c r="L126" s="41">
        <v>-208</v>
      </c>
      <c r="M126" s="41">
        <f t="shared" si="7"/>
        <v>0</v>
      </c>
    </row>
    <row r="127" spans="1:13" ht="48.75" customHeight="1">
      <c r="A127" s="26" t="s">
        <v>380</v>
      </c>
      <c r="B127" s="50" t="s">
        <v>381</v>
      </c>
      <c r="C127" s="36"/>
      <c r="D127" s="36"/>
      <c r="E127" s="36"/>
      <c r="F127" s="36"/>
      <c r="G127" s="36"/>
      <c r="H127" s="36"/>
      <c r="I127" s="36"/>
      <c r="J127" s="36"/>
      <c r="K127" s="41">
        <v>0</v>
      </c>
      <c r="L127" s="41">
        <v>30000</v>
      </c>
      <c r="M127" s="41">
        <f t="shared" si="7"/>
        <v>30000</v>
      </c>
    </row>
    <row r="128" spans="1:13" s="35" customFormat="1" ht="30.75" customHeight="1">
      <c r="A128" s="23" t="s">
        <v>203</v>
      </c>
      <c r="B128" s="24" t="s">
        <v>89</v>
      </c>
      <c r="C128" s="32">
        <f>C130+C131+C132+C133+C134+C155+C156+C157</f>
        <v>350104.9</v>
      </c>
      <c r="D128" s="32">
        <f>D130+D131+D132+D133+D134+D155+D156+D157</f>
        <v>19496.39</v>
      </c>
      <c r="E128" s="32">
        <f>C128+D128</f>
        <v>369601.29</v>
      </c>
      <c r="F128" s="33">
        <f>F129+F130+F131+F132+F133+F134+F155+F156+F157</f>
        <v>32.26</v>
      </c>
      <c r="G128" s="32">
        <f t="shared" si="6"/>
        <v>369633.55</v>
      </c>
      <c r="H128" s="33">
        <f>H129+H130+H131+H132+H133+H134+H155+H156+H157+H149</f>
        <v>-1006.76</v>
      </c>
      <c r="I128" s="36">
        <f t="shared" si="7"/>
        <v>368626.79</v>
      </c>
      <c r="J128" s="33">
        <f>J129+J130+J131+J132+J133+J134+J155+J156+J157+J149+J150</f>
        <v>4190.02</v>
      </c>
      <c r="K128" s="39">
        <f t="shared" si="7"/>
        <v>372816.81</v>
      </c>
      <c r="L128" s="34">
        <f>L129+L130+L131+L132+L133+L134+L155+L156+L157+L149+L150</f>
        <v>-19150.81</v>
      </c>
      <c r="M128" s="39">
        <f t="shared" si="7"/>
        <v>353666</v>
      </c>
    </row>
    <row r="129" spans="1:13" s="35" customFormat="1" ht="63.75" customHeight="1">
      <c r="A129" s="26" t="s">
        <v>296</v>
      </c>
      <c r="B129" s="27" t="s">
        <v>295</v>
      </c>
      <c r="C129" s="32"/>
      <c r="D129" s="32"/>
      <c r="E129" s="32"/>
      <c r="F129" s="37">
        <v>32.26</v>
      </c>
      <c r="G129" s="36">
        <f t="shared" si="6"/>
        <v>32.26</v>
      </c>
      <c r="H129" s="36"/>
      <c r="I129" s="36">
        <f t="shared" si="7"/>
        <v>32.26</v>
      </c>
      <c r="J129" s="36"/>
      <c r="K129" s="41">
        <f t="shared" si="7"/>
        <v>32.26</v>
      </c>
      <c r="L129" s="38"/>
      <c r="M129" s="41">
        <f t="shared" si="7"/>
        <v>32.26</v>
      </c>
    </row>
    <row r="130" spans="1:13" ht="66" customHeight="1">
      <c r="A130" s="26" t="s">
        <v>205</v>
      </c>
      <c r="B130" s="27" t="s">
        <v>46</v>
      </c>
      <c r="C130" s="36">
        <v>480</v>
      </c>
      <c r="D130" s="36"/>
      <c r="E130" s="36">
        <f aca="true" t="shared" si="8" ref="E130:E135">C130+D130</f>
        <v>480</v>
      </c>
      <c r="F130" s="36"/>
      <c r="G130" s="36">
        <f t="shared" si="6"/>
        <v>480</v>
      </c>
      <c r="H130" s="36">
        <v>-323.76</v>
      </c>
      <c r="I130" s="36">
        <f t="shared" si="7"/>
        <v>156.24</v>
      </c>
      <c r="J130" s="36"/>
      <c r="K130" s="41">
        <f t="shared" si="7"/>
        <v>156.24</v>
      </c>
      <c r="L130" s="38"/>
      <c r="M130" s="41">
        <f t="shared" si="7"/>
        <v>156.24</v>
      </c>
    </row>
    <row r="131" spans="1:13" ht="31.5">
      <c r="A131" s="26" t="s">
        <v>206</v>
      </c>
      <c r="B131" s="27" t="s">
        <v>47</v>
      </c>
      <c r="C131" s="36">
        <v>9825</v>
      </c>
      <c r="D131" s="36"/>
      <c r="E131" s="36">
        <f t="shared" si="8"/>
        <v>9825</v>
      </c>
      <c r="F131" s="36"/>
      <c r="G131" s="36">
        <f t="shared" si="6"/>
        <v>9825</v>
      </c>
      <c r="H131" s="36"/>
      <c r="I131" s="38">
        <f t="shared" si="7"/>
        <v>9825</v>
      </c>
      <c r="J131" s="36"/>
      <c r="K131" s="38">
        <f t="shared" si="7"/>
        <v>9825</v>
      </c>
      <c r="L131" s="38">
        <v>216</v>
      </c>
      <c r="M131" s="38">
        <f t="shared" si="7"/>
        <v>10041</v>
      </c>
    </row>
    <row r="132" spans="1:13" ht="47.25">
      <c r="A132" s="26" t="s">
        <v>207</v>
      </c>
      <c r="B132" s="27" t="s">
        <v>48</v>
      </c>
      <c r="C132" s="36">
        <v>39949</v>
      </c>
      <c r="D132" s="36"/>
      <c r="E132" s="36">
        <f t="shared" si="8"/>
        <v>39949</v>
      </c>
      <c r="F132" s="36"/>
      <c r="G132" s="36">
        <f t="shared" si="6"/>
        <v>39949</v>
      </c>
      <c r="H132" s="36"/>
      <c r="I132" s="38">
        <f t="shared" si="7"/>
        <v>39949</v>
      </c>
      <c r="J132" s="38">
        <v>-1975</v>
      </c>
      <c r="K132" s="38">
        <f t="shared" si="7"/>
        <v>37974</v>
      </c>
      <c r="L132" s="38">
        <v>-10000</v>
      </c>
      <c r="M132" s="38">
        <f t="shared" si="7"/>
        <v>27974</v>
      </c>
    </row>
    <row r="133" spans="1:13" ht="47.25">
      <c r="A133" s="26" t="s">
        <v>208</v>
      </c>
      <c r="B133" s="27" t="s">
        <v>49</v>
      </c>
      <c r="C133" s="36">
        <v>701</v>
      </c>
      <c r="D133" s="36"/>
      <c r="E133" s="36">
        <f t="shared" si="8"/>
        <v>701</v>
      </c>
      <c r="F133" s="36"/>
      <c r="G133" s="36">
        <f t="shared" si="6"/>
        <v>701</v>
      </c>
      <c r="H133" s="36"/>
      <c r="I133" s="38">
        <f t="shared" si="7"/>
        <v>701</v>
      </c>
      <c r="J133" s="36"/>
      <c r="K133" s="38">
        <f t="shared" si="7"/>
        <v>701</v>
      </c>
      <c r="L133" s="38"/>
      <c r="M133" s="38">
        <f t="shared" si="7"/>
        <v>701</v>
      </c>
    </row>
    <row r="134" spans="1:13" ht="47.25" customHeight="1">
      <c r="A134" s="26" t="s">
        <v>209</v>
      </c>
      <c r="B134" s="27" t="s">
        <v>92</v>
      </c>
      <c r="C134" s="36">
        <f>C135+C140+C141+C142+C143+C144+C145+C146+C147+C148</f>
        <v>279835.9</v>
      </c>
      <c r="D134" s="36">
        <f>D135+D140+D141+D142+D143+D144+D145+D146+D147+D148+D149+D158</f>
        <v>19496.39</v>
      </c>
      <c r="E134" s="36">
        <f t="shared" si="8"/>
        <v>299332.29</v>
      </c>
      <c r="F134" s="36">
        <f>F135+F140+F141+F142+F143+F144+F145+F146+F147+F148+F149+F158</f>
        <v>0</v>
      </c>
      <c r="G134" s="36">
        <f t="shared" si="6"/>
        <v>299332.29</v>
      </c>
      <c r="H134" s="36"/>
      <c r="I134" s="38">
        <f t="shared" si="7"/>
        <v>299332.29</v>
      </c>
      <c r="J134" s="38">
        <f>J138+J139+J145+J158</f>
        <v>2041.32</v>
      </c>
      <c r="K134" s="38">
        <f t="shared" si="7"/>
        <v>301373.61</v>
      </c>
      <c r="L134" s="38">
        <f>L138+L139+L141+L145+L158</f>
        <v>-9435.21</v>
      </c>
      <c r="M134" s="38">
        <f t="shared" si="7"/>
        <v>291938.4</v>
      </c>
    </row>
    <row r="135" spans="1:13" ht="45.75" customHeight="1">
      <c r="A135" s="26" t="s">
        <v>210</v>
      </c>
      <c r="B135" s="27" t="s">
        <v>93</v>
      </c>
      <c r="C135" s="36">
        <f>SUM(C137:C139)</f>
        <v>223321</v>
      </c>
      <c r="D135" s="36">
        <f>SUM(D137:D139)</f>
        <v>19508</v>
      </c>
      <c r="E135" s="36">
        <f t="shared" si="8"/>
        <v>242829</v>
      </c>
      <c r="F135" s="36">
        <f>SUM(F137:F139)</f>
        <v>0</v>
      </c>
      <c r="G135" s="36">
        <f t="shared" si="6"/>
        <v>242829</v>
      </c>
      <c r="H135" s="36"/>
      <c r="I135" s="38">
        <f t="shared" si="7"/>
        <v>242829</v>
      </c>
      <c r="J135" s="36"/>
      <c r="K135" s="38">
        <f t="shared" si="7"/>
        <v>242829</v>
      </c>
      <c r="L135" s="41"/>
      <c r="M135" s="38">
        <f t="shared" si="7"/>
        <v>242829</v>
      </c>
    </row>
    <row r="136" spans="1:13" ht="16.5" customHeight="1">
      <c r="A136" s="18"/>
      <c r="B136" s="27" t="s">
        <v>105</v>
      </c>
      <c r="C136" s="36"/>
      <c r="D136" s="36"/>
      <c r="E136" s="36"/>
      <c r="F136" s="36"/>
      <c r="G136" s="36"/>
      <c r="H136" s="36"/>
      <c r="I136" s="38">
        <f t="shared" si="7"/>
        <v>0</v>
      </c>
      <c r="J136" s="36"/>
      <c r="K136" s="38">
        <f t="shared" si="7"/>
        <v>0</v>
      </c>
      <c r="L136" s="41"/>
      <c r="M136" s="38">
        <f t="shared" si="7"/>
        <v>0</v>
      </c>
    </row>
    <row r="137" spans="1:13" ht="31.5">
      <c r="A137" s="26" t="s">
        <v>211</v>
      </c>
      <c r="B137" s="27" t="s">
        <v>50</v>
      </c>
      <c r="C137" s="36">
        <v>212155</v>
      </c>
      <c r="D137" s="36">
        <v>18849.7</v>
      </c>
      <c r="E137" s="36">
        <f aca="true" t="shared" si="9" ref="E137:E176">C137+D137</f>
        <v>231004.7</v>
      </c>
      <c r="F137" s="36"/>
      <c r="G137" s="36">
        <f aca="true" t="shared" si="10" ref="G137:G176">E137+F137</f>
        <v>231004.7</v>
      </c>
      <c r="H137" s="36"/>
      <c r="I137" s="38">
        <f t="shared" si="7"/>
        <v>231004.7</v>
      </c>
      <c r="J137" s="36"/>
      <c r="K137" s="38">
        <f t="shared" si="7"/>
        <v>231004.7</v>
      </c>
      <c r="L137" s="41"/>
      <c r="M137" s="38">
        <f t="shared" si="7"/>
        <v>231004.7</v>
      </c>
    </row>
    <row r="138" spans="1:13" ht="15.75">
      <c r="A138" s="26" t="s">
        <v>212</v>
      </c>
      <c r="B138" s="27" t="s">
        <v>51</v>
      </c>
      <c r="C138" s="36">
        <f>1584.6-3</f>
        <v>1581.6</v>
      </c>
      <c r="D138" s="36">
        <v>-12.3</v>
      </c>
      <c r="E138" s="36">
        <f t="shared" si="9"/>
        <v>1569.3</v>
      </c>
      <c r="F138" s="36"/>
      <c r="G138" s="36">
        <f t="shared" si="10"/>
        <v>1569.3</v>
      </c>
      <c r="H138" s="36"/>
      <c r="I138" s="38">
        <f t="shared" si="7"/>
        <v>1569.3</v>
      </c>
      <c r="J138" s="36">
        <v>-291.3</v>
      </c>
      <c r="K138" s="38">
        <f t="shared" si="7"/>
        <v>1278</v>
      </c>
      <c r="L138" s="41">
        <v>-14</v>
      </c>
      <c r="M138" s="38">
        <f t="shared" si="7"/>
        <v>1264</v>
      </c>
    </row>
    <row r="139" spans="1:13" ht="31.5">
      <c r="A139" s="26" t="s">
        <v>213</v>
      </c>
      <c r="B139" s="27" t="s">
        <v>52</v>
      </c>
      <c r="C139" s="36">
        <f>9581.4+3</f>
        <v>9584.4</v>
      </c>
      <c r="D139" s="36">
        <v>670.6</v>
      </c>
      <c r="E139" s="36">
        <f t="shared" si="9"/>
        <v>10255</v>
      </c>
      <c r="F139" s="36"/>
      <c r="G139" s="36">
        <f t="shared" si="10"/>
        <v>10255</v>
      </c>
      <c r="H139" s="36"/>
      <c r="I139" s="38">
        <f t="shared" si="7"/>
        <v>10255</v>
      </c>
      <c r="J139" s="36">
        <v>291.3</v>
      </c>
      <c r="K139" s="38">
        <f t="shared" si="7"/>
        <v>10546.3</v>
      </c>
      <c r="L139" s="38">
        <v>14</v>
      </c>
      <c r="M139" s="38">
        <f t="shared" si="7"/>
        <v>10560.3</v>
      </c>
    </row>
    <row r="140" spans="1:13" ht="48.75" customHeight="1">
      <c r="A140" s="26" t="s">
        <v>214</v>
      </c>
      <c r="B140" s="27" t="s">
        <v>53</v>
      </c>
      <c r="C140" s="36">
        <v>400</v>
      </c>
      <c r="D140" s="36"/>
      <c r="E140" s="36">
        <f t="shared" si="9"/>
        <v>400</v>
      </c>
      <c r="F140" s="36"/>
      <c r="G140" s="36">
        <f t="shared" si="10"/>
        <v>400</v>
      </c>
      <c r="H140" s="36"/>
      <c r="I140" s="36">
        <f t="shared" si="7"/>
        <v>400</v>
      </c>
      <c r="J140" s="36"/>
      <c r="K140" s="41">
        <f t="shared" si="7"/>
        <v>400</v>
      </c>
      <c r="L140" s="41"/>
      <c r="M140" s="41">
        <f t="shared" si="7"/>
        <v>400</v>
      </c>
    </row>
    <row r="141" spans="1:13" ht="48.75" customHeight="1">
      <c r="A141" s="26" t="s">
        <v>215</v>
      </c>
      <c r="B141" s="27" t="s">
        <v>54</v>
      </c>
      <c r="C141" s="36">
        <v>45847</v>
      </c>
      <c r="D141" s="36">
        <v>-126</v>
      </c>
      <c r="E141" s="36">
        <f t="shared" si="9"/>
        <v>45721</v>
      </c>
      <c r="F141" s="36"/>
      <c r="G141" s="36">
        <f t="shared" si="10"/>
        <v>45721</v>
      </c>
      <c r="H141" s="36"/>
      <c r="I141" s="36">
        <f t="shared" si="7"/>
        <v>45721</v>
      </c>
      <c r="J141" s="36"/>
      <c r="K141" s="41">
        <f t="shared" si="7"/>
        <v>45721</v>
      </c>
      <c r="L141" s="41">
        <v>-9435.2</v>
      </c>
      <c r="M141" s="41">
        <f t="shared" si="7"/>
        <v>36285.8</v>
      </c>
    </row>
    <row r="142" spans="1:13" ht="50.25" customHeight="1">
      <c r="A142" s="26" t="s">
        <v>216</v>
      </c>
      <c r="B142" s="27" t="s">
        <v>55</v>
      </c>
      <c r="C142" s="36">
        <v>631</v>
      </c>
      <c r="D142" s="36"/>
      <c r="E142" s="36">
        <f t="shared" si="9"/>
        <v>631</v>
      </c>
      <c r="F142" s="36"/>
      <c r="G142" s="36">
        <f t="shared" si="10"/>
        <v>631</v>
      </c>
      <c r="H142" s="36"/>
      <c r="I142" s="36">
        <f t="shared" si="7"/>
        <v>631</v>
      </c>
      <c r="J142" s="36"/>
      <c r="K142" s="41">
        <f t="shared" si="7"/>
        <v>631</v>
      </c>
      <c r="L142" s="41"/>
      <c r="M142" s="41">
        <f t="shared" si="7"/>
        <v>631</v>
      </c>
    </row>
    <row r="143" spans="1:13" ht="81" customHeight="1">
      <c r="A143" s="26" t="s">
        <v>217</v>
      </c>
      <c r="B143" s="27" t="s">
        <v>111</v>
      </c>
      <c r="C143" s="36">
        <v>1</v>
      </c>
      <c r="D143" s="36"/>
      <c r="E143" s="36">
        <f t="shared" si="9"/>
        <v>1</v>
      </c>
      <c r="F143" s="36"/>
      <c r="G143" s="36">
        <f t="shared" si="10"/>
        <v>1</v>
      </c>
      <c r="H143" s="36"/>
      <c r="I143" s="36">
        <f t="shared" si="7"/>
        <v>1</v>
      </c>
      <c r="J143" s="36"/>
      <c r="K143" s="41">
        <f t="shared" si="7"/>
        <v>1</v>
      </c>
      <c r="L143" s="41"/>
      <c r="M143" s="41">
        <f t="shared" si="7"/>
        <v>1</v>
      </c>
    </row>
    <row r="144" spans="1:13" ht="63.75" customHeight="1">
      <c r="A144" s="26" t="s">
        <v>218</v>
      </c>
      <c r="B144" s="27" t="s">
        <v>106</v>
      </c>
      <c r="C144" s="36">
        <v>21</v>
      </c>
      <c r="D144" s="36"/>
      <c r="E144" s="36">
        <f t="shared" si="9"/>
        <v>21</v>
      </c>
      <c r="F144" s="36"/>
      <c r="G144" s="36">
        <f t="shared" si="10"/>
        <v>21</v>
      </c>
      <c r="H144" s="36"/>
      <c r="I144" s="36">
        <f t="shared" si="7"/>
        <v>21</v>
      </c>
      <c r="J144" s="36"/>
      <c r="K144" s="41">
        <f t="shared" si="7"/>
        <v>21</v>
      </c>
      <c r="L144" s="41"/>
      <c r="M144" s="41">
        <f t="shared" si="7"/>
        <v>21</v>
      </c>
    </row>
    <row r="145" spans="1:13" ht="67.5" customHeight="1">
      <c r="A145" s="26" t="s">
        <v>219</v>
      </c>
      <c r="B145" s="27" t="s">
        <v>56</v>
      </c>
      <c r="C145" s="36">
        <v>6180</v>
      </c>
      <c r="D145" s="36"/>
      <c r="E145" s="36">
        <f t="shared" si="9"/>
        <v>6180</v>
      </c>
      <c r="F145" s="36"/>
      <c r="G145" s="36">
        <f t="shared" si="10"/>
        <v>6180</v>
      </c>
      <c r="H145" s="36"/>
      <c r="I145" s="36">
        <f t="shared" si="7"/>
        <v>6180</v>
      </c>
      <c r="J145" s="36">
        <v>1975</v>
      </c>
      <c r="K145" s="41">
        <f t="shared" si="7"/>
        <v>8155</v>
      </c>
      <c r="L145" s="41"/>
      <c r="M145" s="41">
        <f t="shared" si="7"/>
        <v>8155</v>
      </c>
    </row>
    <row r="146" spans="1:13" ht="62.25" customHeight="1">
      <c r="A146" s="26" t="s">
        <v>220</v>
      </c>
      <c r="B146" s="27" t="s">
        <v>57</v>
      </c>
      <c r="C146" s="36">
        <v>420</v>
      </c>
      <c r="D146" s="36"/>
      <c r="E146" s="36">
        <f t="shared" si="9"/>
        <v>420</v>
      </c>
      <c r="F146" s="36"/>
      <c r="G146" s="36">
        <f t="shared" si="10"/>
        <v>420</v>
      </c>
      <c r="H146" s="36"/>
      <c r="I146" s="36">
        <f t="shared" si="7"/>
        <v>420</v>
      </c>
      <c r="J146" s="36"/>
      <c r="K146" s="41">
        <f t="shared" si="7"/>
        <v>420</v>
      </c>
      <c r="L146" s="41"/>
      <c r="M146" s="41">
        <f t="shared" si="7"/>
        <v>420</v>
      </c>
    </row>
    <row r="147" spans="1:13" ht="63" customHeight="1">
      <c r="A147" s="26" t="s">
        <v>221</v>
      </c>
      <c r="B147" s="27" t="s">
        <v>112</v>
      </c>
      <c r="C147" s="36">
        <v>79.5</v>
      </c>
      <c r="D147" s="36"/>
      <c r="E147" s="36">
        <f t="shared" si="9"/>
        <v>79.5</v>
      </c>
      <c r="F147" s="36"/>
      <c r="G147" s="36">
        <f t="shared" si="10"/>
        <v>79.5</v>
      </c>
      <c r="H147" s="36"/>
      <c r="I147" s="36">
        <f t="shared" si="7"/>
        <v>79.5</v>
      </c>
      <c r="J147" s="36"/>
      <c r="K147" s="41">
        <f t="shared" si="7"/>
        <v>79.5</v>
      </c>
      <c r="L147" s="41"/>
      <c r="M147" s="41">
        <f t="shared" si="7"/>
        <v>79.5</v>
      </c>
    </row>
    <row r="148" spans="1:13" ht="51.75" customHeight="1">
      <c r="A148" s="26" t="s">
        <v>222</v>
      </c>
      <c r="B148" s="27" t="s">
        <v>58</v>
      </c>
      <c r="C148" s="36">
        <f>2653.7+281.7</f>
        <v>2935.4</v>
      </c>
      <c r="D148" s="36"/>
      <c r="E148" s="36">
        <f t="shared" si="9"/>
        <v>2935.4</v>
      </c>
      <c r="F148" s="36"/>
      <c r="G148" s="36">
        <f t="shared" si="10"/>
        <v>2935.4</v>
      </c>
      <c r="H148" s="36"/>
      <c r="I148" s="36">
        <f t="shared" si="7"/>
        <v>2935.4</v>
      </c>
      <c r="J148" s="36"/>
      <c r="K148" s="41">
        <f t="shared" si="7"/>
        <v>2935.4</v>
      </c>
      <c r="L148" s="41"/>
      <c r="M148" s="41">
        <f t="shared" si="7"/>
        <v>2935.4</v>
      </c>
    </row>
    <row r="149" spans="1:13" ht="61.5" customHeight="1">
      <c r="A149" s="26" t="s">
        <v>289</v>
      </c>
      <c r="B149" s="27" t="s">
        <v>290</v>
      </c>
      <c r="C149" s="36"/>
      <c r="D149" s="36">
        <v>45</v>
      </c>
      <c r="E149" s="36">
        <f t="shared" si="9"/>
        <v>45</v>
      </c>
      <c r="F149" s="36"/>
      <c r="G149" s="36">
        <f t="shared" si="10"/>
        <v>45</v>
      </c>
      <c r="H149" s="36">
        <v>5</v>
      </c>
      <c r="I149" s="36">
        <f t="shared" si="7"/>
        <v>50</v>
      </c>
      <c r="J149" s="36"/>
      <c r="K149" s="41">
        <f t="shared" si="7"/>
        <v>50</v>
      </c>
      <c r="L149" s="41"/>
      <c r="M149" s="41">
        <f t="shared" si="7"/>
        <v>50</v>
      </c>
    </row>
    <row r="150" spans="1:13" ht="107.25" customHeight="1">
      <c r="A150" s="26" t="s">
        <v>359</v>
      </c>
      <c r="B150" s="27" t="s">
        <v>360</v>
      </c>
      <c r="C150" s="36"/>
      <c r="D150" s="36"/>
      <c r="E150" s="36"/>
      <c r="F150" s="36"/>
      <c r="G150" s="36"/>
      <c r="H150" s="36"/>
      <c r="I150" s="36">
        <v>0</v>
      </c>
      <c r="J150" s="36">
        <f>J152+J153+J154</f>
        <v>4030</v>
      </c>
      <c r="K150" s="41">
        <f t="shared" si="7"/>
        <v>4030</v>
      </c>
      <c r="L150" s="41">
        <f>L152+L153+L154</f>
        <v>0</v>
      </c>
      <c r="M150" s="41">
        <f t="shared" si="7"/>
        <v>4030</v>
      </c>
    </row>
    <row r="151" spans="1:13" ht="18.75" customHeight="1">
      <c r="A151" s="26"/>
      <c r="B151" s="27" t="s">
        <v>105</v>
      </c>
      <c r="C151" s="36"/>
      <c r="D151" s="36"/>
      <c r="E151" s="36"/>
      <c r="F151" s="36"/>
      <c r="G151" s="36"/>
      <c r="H151" s="36"/>
      <c r="I151" s="36"/>
      <c r="J151" s="36"/>
      <c r="K151" s="41"/>
      <c r="L151" s="41"/>
      <c r="M151" s="41"/>
    </row>
    <row r="152" spans="1:13" ht="34.5" customHeight="1">
      <c r="A152" s="26" t="s">
        <v>361</v>
      </c>
      <c r="B152" s="27" t="s">
        <v>50</v>
      </c>
      <c r="C152" s="36"/>
      <c r="D152" s="36"/>
      <c r="E152" s="36"/>
      <c r="F152" s="36"/>
      <c r="G152" s="36"/>
      <c r="H152" s="36"/>
      <c r="I152" s="36">
        <v>0</v>
      </c>
      <c r="J152" s="36">
        <v>2911.7</v>
      </c>
      <c r="K152" s="41">
        <f t="shared" si="7"/>
        <v>2911.7</v>
      </c>
      <c r="L152" s="41"/>
      <c r="M152" s="41">
        <f t="shared" si="7"/>
        <v>2911.7</v>
      </c>
    </row>
    <row r="153" spans="1:13" ht="26.25" customHeight="1">
      <c r="A153" s="26" t="s">
        <v>362</v>
      </c>
      <c r="B153" s="27" t="s">
        <v>51</v>
      </c>
      <c r="C153" s="36"/>
      <c r="D153" s="36"/>
      <c r="E153" s="36"/>
      <c r="F153" s="36"/>
      <c r="G153" s="36"/>
      <c r="H153" s="36"/>
      <c r="I153" s="36">
        <v>0</v>
      </c>
      <c r="J153" s="36">
        <v>10.5</v>
      </c>
      <c r="K153" s="41">
        <f t="shared" si="7"/>
        <v>10.5</v>
      </c>
      <c r="L153" s="41"/>
      <c r="M153" s="41">
        <f t="shared" si="7"/>
        <v>10.5</v>
      </c>
    </row>
    <row r="154" spans="1:13" ht="34.5" customHeight="1">
      <c r="A154" s="26" t="s">
        <v>363</v>
      </c>
      <c r="B154" s="27" t="s">
        <v>52</v>
      </c>
      <c r="C154" s="36"/>
      <c r="D154" s="36"/>
      <c r="E154" s="36"/>
      <c r="F154" s="36"/>
      <c r="G154" s="36"/>
      <c r="H154" s="36"/>
      <c r="I154" s="36">
        <v>0</v>
      </c>
      <c r="J154" s="36">
        <v>1107.8</v>
      </c>
      <c r="K154" s="41">
        <f t="shared" si="7"/>
        <v>1107.8</v>
      </c>
      <c r="L154" s="41"/>
      <c r="M154" s="41">
        <f t="shared" si="7"/>
        <v>1107.8</v>
      </c>
    </row>
    <row r="155" spans="1:13" ht="54.75" customHeight="1">
      <c r="A155" s="26" t="s">
        <v>223</v>
      </c>
      <c r="B155" s="27" t="s">
        <v>59</v>
      </c>
      <c r="C155" s="36">
        <v>439</v>
      </c>
      <c r="D155" s="36"/>
      <c r="E155" s="36">
        <f t="shared" si="9"/>
        <v>439</v>
      </c>
      <c r="F155" s="36"/>
      <c r="G155" s="36">
        <f t="shared" si="10"/>
        <v>439</v>
      </c>
      <c r="H155" s="36"/>
      <c r="I155" s="36">
        <f t="shared" si="7"/>
        <v>439</v>
      </c>
      <c r="J155" s="36">
        <v>250</v>
      </c>
      <c r="K155" s="41">
        <f t="shared" si="7"/>
        <v>689</v>
      </c>
      <c r="L155" s="41">
        <v>300</v>
      </c>
      <c r="M155" s="41">
        <f t="shared" si="7"/>
        <v>989</v>
      </c>
    </row>
    <row r="156" spans="1:13" ht="78.75" customHeight="1">
      <c r="A156" s="26" t="s">
        <v>224</v>
      </c>
      <c r="B156" s="27" t="s">
        <v>60</v>
      </c>
      <c r="C156" s="36">
        <v>17280</v>
      </c>
      <c r="D156" s="36"/>
      <c r="E156" s="36">
        <f t="shared" si="9"/>
        <v>17280</v>
      </c>
      <c r="F156" s="36"/>
      <c r="G156" s="36">
        <f t="shared" si="10"/>
        <v>17280</v>
      </c>
      <c r="H156" s="36">
        <v>-2000</v>
      </c>
      <c r="I156" s="36">
        <f t="shared" si="7"/>
        <v>15280</v>
      </c>
      <c r="J156" s="36">
        <v>-156.3</v>
      </c>
      <c r="K156" s="41">
        <f t="shared" si="7"/>
        <v>15123.7</v>
      </c>
      <c r="L156" s="41">
        <v>-27.6</v>
      </c>
      <c r="M156" s="41">
        <f t="shared" si="7"/>
        <v>15096.1</v>
      </c>
    </row>
    <row r="157" spans="1:13" ht="24.75" customHeight="1">
      <c r="A157" s="26" t="s">
        <v>225</v>
      </c>
      <c r="B157" s="27" t="s">
        <v>61</v>
      </c>
      <c r="C157" s="36">
        <v>1595</v>
      </c>
      <c r="D157" s="36"/>
      <c r="E157" s="36">
        <f t="shared" si="9"/>
        <v>1595</v>
      </c>
      <c r="F157" s="36"/>
      <c r="G157" s="36">
        <f t="shared" si="10"/>
        <v>1595</v>
      </c>
      <c r="H157" s="36">
        <v>1312</v>
      </c>
      <c r="I157" s="36">
        <f t="shared" si="7"/>
        <v>2907</v>
      </c>
      <c r="J157" s="36"/>
      <c r="K157" s="41">
        <f t="shared" si="7"/>
        <v>2907</v>
      </c>
      <c r="L157" s="41">
        <v>-204</v>
      </c>
      <c r="M157" s="41">
        <f t="shared" si="7"/>
        <v>2703</v>
      </c>
    </row>
    <row r="158" spans="1:13" ht="98.25" customHeight="1">
      <c r="A158" s="26" t="s">
        <v>291</v>
      </c>
      <c r="B158" s="27" t="s">
        <v>378</v>
      </c>
      <c r="C158" s="36"/>
      <c r="D158" s="36">
        <v>69.39</v>
      </c>
      <c r="E158" s="36">
        <f t="shared" si="9"/>
        <v>69.39</v>
      </c>
      <c r="F158" s="36"/>
      <c r="G158" s="36">
        <f t="shared" si="10"/>
        <v>69.39</v>
      </c>
      <c r="H158" s="36"/>
      <c r="I158" s="36">
        <f t="shared" si="7"/>
        <v>69.39</v>
      </c>
      <c r="J158" s="36">
        <f>63.82+2.5</f>
        <v>66.32</v>
      </c>
      <c r="K158" s="41">
        <f t="shared" si="7"/>
        <v>135.71</v>
      </c>
      <c r="L158" s="41">
        <v>-0.01</v>
      </c>
      <c r="M158" s="41">
        <f t="shared" si="7"/>
        <v>135.7</v>
      </c>
    </row>
    <row r="159" spans="1:13" s="35" customFormat="1" ht="18.75" customHeight="1">
      <c r="A159" s="23" t="s">
        <v>226</v>
      </c>
      <c r="B159" s="24" t="s">
        <v>90</v>
      </c>
      <c r="C159" s="32">
        <f>SUM(C160:C164)</f>
        <v>31731.1</v>
      </c>
      <c r="D159" s="32">
        <f>SUM(D160:D165)</f>
        <v>123881.32</v>
      </c>
      <c r="E159" s="32">
        <f t="shared" si="9"/>
        <v>155612.42</v>
      </c>
      <c r="F159" s="32">
        <f>SUM(F160:F165)</f>
        <v>-123881.32</v>
      </c>
      <c r="G159" s="32">
        <f t="shared" si="10"/>
        <v>31731.1</v>
      </c>
      <c r="H159" s="32">
        <f>SUM(H160:H165)</f>
        <v>15600</v>
      </c>
      <c r="I159" s="32">
        <f t="shared" si="7"/>
        <v>47331.1</v>
      </c>
      <c r="J159" s="32">
        <f>SUM(J160:J167)</f>
        <v>3252.94</v>
      </c>
      <c r="K159" s="39">
        <f t="shared" si="7"/>
        <v>50584.04</v>
      </c>
      <c r="L159" s="39">
        <f>SUM(L160:L168)</f>
        <v>15831.15</v>
      </c>
      <c r="M159" s="39">
        <f t="shared" si="7"/>
        <v>66415.19</v>
      </c>
    </row>
    <row r="160" spans="1:13" ht="60.75" customHeight="1">
      <c r="A160" s="26" t="s">
        <v>227</v>
      </c>
      <c r="B160" s="27" t="s">
        <v>62</v>
      </c>
      <c r="C160" s="36">
        <v>17318</v>
      </c>
      <c r="D160" s="36"/>
      <c r="E160" s="36">
        <f t="shared" si="9"/>
        <v>17318</v>
      </c>
      <c r="F160" s="36"/>
      <c r="G160" s="36">
        <f t="shared" si="10"/>
        <v>17318</v>
      </c>
      <c r="H160" s="36">
        <v>15600</v>
      </c>
      <c r="I160" s="36">
        <f t="shared" si="7"/>
        <v>32918</v>
      </c>
      <c r="J160" s="36"/>
      <c r="K160" s="41">
        <f t="shared" si="7"/>
        <v>32918</v>
      </c>
      <c r="L160" s="41"/>
      <c r="M160" s="41">
        <f t="shared" si="7"/>
        <v>32918</v>
      </c>
    </row>
    <row r="161" spans="1:13" ht="59.25" customHeight="1">
      <c r="A161" s="26" t="s">
        <v>228</v>
      </c>
      <c r="B161" s="27" t="s">
        <v>63</v>
      </c>
      <c r="C161" s="36">
        <v>1312</v>
      </c>
      <c r="D161" s="36"/>
      <c r="E161" s="36">
        <f t="shared" si="9"/>
        <v>1312</v>
      </c>
      <c r="F161" s="36"/>
      <c r="G161" s="36">
        <f t="shared" si="10"/>
        <v>1312</v>
      </c>
      <c r="H161" s="36"/>
      <c r="I161" s="36">
        <f t="shared" si="7"/>
        <v>1312</v>
      </c>
      <c r="J161" s="36"/>
      <c r="K161" s="41">
        <f t="shared" si="7"/>
        <v>1312</v>
      </c>
      <c r="L161" s="41"/>
      <c r="M161" s="41">
        <f t="shared" si="7"/>
        <v>1312</v>
      </c>
    </row>
    <row r="162" spans="1:13" ht="94.5" customHeight="1">
      <c r="A162" s="26" t="s">
        <v>229</v>
      </c>
      <c r="B162" s="27" t="s">
        <v>292</v>
      </c>
      <c r="C162" s="36">
        <v>10000</v>
      </c>
      <c r="D162" s="36"/>
      <c r="E162" s="36">
        <f t="shared" si="9"/>
        <v>10000</v>
      </c>
      <c r="F162" s="36"/>
      <c r="G162" s="36">
        <f t="shared" si="10"/>
        <v>10000</v>
      </c>
      <c r="H162" s="36"/>
      <c r="I162" s="36">
        <f t="shared" si="7"/>
        <v>10000</v>
      </c>
      <c r="J162" s="36"/>
      <c r="K162" s="41">
        <f t="shared" si="7"/>
        <v>10000</v>
      </c>
      <c r="L162" s="41"/>
      <c r="M162" s="41">
        <f t="shared" si="7"/>
        <v>10000</v>
      </c>
    </row>
    <row r="163" spans="1:13" ht="62.25" customHeight="1">
      <c r="A163" s="26" t="s">
        <v>230</v>
      </c>
      <c r="B163" s="27" t="s">
        <v>64</v>
      </c>
      <c r="C163" s="36">
        <v>3065.1</v>
      </c>
      <c r="D163" s="36"/>
      <c r="E163" s="36">
        <f t="shared" si="9"/>
        <v>3065.1</v>
      </c>
      <c r="F163" s="36"/>
      <c r="G163" s="36">
        <f t="shared" si="10"/>
        <v>3065.1</v>
      </c>
      <c r="H163" s="36"/>
      <c r="I163" s="36">
        <f t="shared" si="7"/>
        <v>3065.1</v>
      </c>
      <c r="J163" s="36"/>
      <c r="K163" s="41">
        <f t="shared" si="7"/>
        <v>3065.1</v>
      </c>
      <c r="L163" s="41"/>
      <c r="M163" s="41">
        <f t="shared" si="7"/>
        <v>3065.1</v>
      </c>
    </row>
    <row r="164" spans="1:13" ht="60" customHeight="1">
      <c r="A164" s="26" t="s">
        <v>231</v>
      </c>
      <c r="B164" s="27" t="s">
        <v>65</v>
      </c>
      <c r="C164" s="36">
        <v>36</v>
      </c>
      <c r="D164" s="36"/>
      <c r="E164" s="36">
        <f t="shared" si="9"/>
        <v>36</v>
      </c>
      <c r="F164" s="36"/>
      <c r="G164" s="36">
        <f t="shared" si="10"/>
        <v>36</v>
      </c>
      <c r="H164" s="36"/>
      <c r="I164" s="36">
        <f t="shared" si="7"/>
        <v>36</v>
      </c>
      <c r="J164" s="36"/>
      <c r="K164" s="41">
        <f t="shared" si="7"/>
        <v>36</v>
      </c>
      <c r="L164" s="41">
        <v>-18</v>
      </c>
      <c r="M164" s="41">
        <f t="shared" si="7"/>
        <v>18</v>
      </c>
    </row>
    <row r="165" spans="1:13" s="31" customFormat="1" ht="47.25" customHeight="1" hidden="1" outlineLevel="1">
      <c r="A165" s="42" t="s">
        <v>285</v>
      </c>
      <c r="B165" s="43" t="s">
        <v>286</v>
      </c>
      <c r="C165" s="37">
        <v>0</v>
      </c>
      <c r="D165" s="37">
        <v>123881.32</v>
      </c>
      <c r="E165" s="37">
        <f t="shared" si="9"/>
        <v>123881.32</v>
      </c>
      <c r="F165" s="37">
        <v>-123881.32</v>
      </c>
      <c r="G165" s="37">
        <f t="shared" si="10"/>
        <v>0</v>
      </c>
      <c r="H165" s="37"/>
      <c r="I165" s="37">
        <f t="shared" si="7"/>
        <v>0</v>
      </c>
      <c r="J165" s="37"/>
      <c r="K165" s="38">
        <f t="shared" si="7"/>
        <v>0</v>
      </c>
      <c r="L165" s="38"/>
      <c r="M165" s="38">
        <f t="shared" si="7"/>
        <v>0</v>
      </c>
    </row>
    <row r="166" spans="1:13" ht="73.5" customHeight="1" collapsed="1">
      <c r="A166" s="26" t="s">
        <v>366</v>
      </c>
      <c r="B166" s="27" t="s">
        <v>364</v>
      </c>
      <c r="C166" s="36"/>
      <c r="D166" s="36"/>
      <c r="E166" s="36"/>
      <c r="F166" s="36"/>
      <c r="G166" s="36"/>
      <c r="H166" s="36"/>
      <c r="I166" s="36">
        <v>0</v>
      </c>
      <c r="J166" s="37">
        <v>2041.4</v>
      </c>
      <c r="K166" s="38">
        <f t="shared" si="7"/>
        <v>2041.4</v>
      </c>
      <c r="L166" s="38"/>
      <c r="M166" s="38">
        <f t="shared" si="7"/>
        <v>2041.4</v>
      </c>
    </row>
    <row r="167" spans="1:13" ht="96.75" customHeight="1">
      <c r="A167" s="26" t="s">
        <v>367</v>
      </c>
      <c r="B167" s="27" t="s">
        <v>365</v>
      </c>
      <c r="C167" s="36"/>
      <c r="D167" s="36"/>
      <c r="E167" s="36"/>
      <c r="F167" s="36"/>
      <c r="G167" s="36"/>
      <c r="H167" s="36"/>
      <c r="I167" s="36">
        <v>0</v>
      </c>
      <c r="J167" s="37">
        <v>1211.54</v>
      </c>
      <c r="K167" s="38">
        <f>I167+J167</f>
        <v>1211.54</v>
      </c>
      <c r="L167" s="38"/>
      <c r="M167" s="38">
        <f>K167+L167</f>
        <v>1211.54</v>
      </c>
    </row>
    <row r="168" spans="1:13" ht="90" customHeight="1">
      <c r="A168" s="26" t="s">
        <v>395</v>
      </c>
      <c r="B168" s="27" t="s">
        <v>394</v>
      </c>
      <c r="C168" s="36"/>
      <c r="D168" s="36"/>
      <c r="E168" s="36"/>
      <c r="F168" s="36"/>
      <c r="G168" s="36"/>
      <c r="H168" s="36"/>
      <c r="I168" s="36"/>
      <c r="J168" s="37"/>
      <c r="K168" s="38">
        <v>0</v>
      </c>
      <c r="L168" s="38">
        <v>15849.15</v>
      </c>
      <c r="M168" s="38">
        <f>K168+L168</f>
        <v>15849.15</v>
      </c>
    </row>
    <row r="169" spans="1:13" s="35" customFormat="1" ht="39.75" customHeight="1">
      <c r="A169" s="47" t="s">
        <v>232</v>
      </c>
      <c r="B169" s="48" t="s">
        <v>91</v>
      </c>
      <c r="C169" s="34">
        <f>C170+C204</f>
        <v>92053.4</v>
      </c>
      <c r="D169" s="34">
        <f>D170+D204</f>
        <v>-364.2</v>
      </c>
      <c r="E169" s="34">
        <f t="shared" si="9"/>
        <v>91689.2</v>
      </c>
      <c r="F169" s="34">
        <f>F170+F204</f>
        <v>1104.4</v>
      </c>
      <c r="G169" s="39">
        <f t="shared" si="10"/>
        <v>92793.6</v>
      </c>
      <c r="H169" s="39">
        <f>H170+H204</f>
        <v>3874.6</v>
      </c>
      <c r="I169" s="39">
        <f>I170+I204</f>
        <v>96666.2</v>
      </c>
      <c r="J169" s="39">
        <f>J170+J204</f>
        <v>-788.64</v>
      </c>
      <c r="K169" s="39">
        <f>I169+J169</f>
        <v>95877.56</v>
      </c>
      <c r="L169" s="39">
        <f>L170+L204</f>
        <v>-2627.21</v>
      </c>
      <c r="M169" s="39">
        <f>K169+L169</f>
        <v>93250.35</v>
      </c>
    </row>
    <row r="170" spans="1:13" s="35" customFormat="1" ht="25.5" customHeight="1" outlineLevel="1">
      <c r="A170" s="23" t="s">
        <v>233</v>
      </c>
      <c r="B170" s="24" t="s">
        <v>95</v>
      </c>
      <c r="C170" s="32">
        <f>C171+C198</f>
        <v>84089.6</v>
      </c>
      <c r="D170" s="32">
        <f>D171+D198</f>
        <v>-347.1</v>
      </c>
      <c r="E170" s="32">
        <f t="shared" si="9"/>
        <v>83742.5</v>
      </c>
      <c r="F170" s="32">
        <f>F171+F198</f>
        <v>1187.7</v>
      </c>
      <c r="G170" s="39">
        <f t="shared" si="10"/>
        <v>84930.2</v>
      </c>
      <c r="H170" s="39">
        <f>H171+H198</f>
        <v>2859.6</v>
      </c>
      <c r="I170" s="39">
        <f>I171+I198</f>
        <v>87787.8</v>
      </c>
      <c r="J170" s="39">
        <f>J171+J198</f>
        <v>-143.4</v>
      </c>
      <c r="K170" s="39">
        <f aca="true" t="shared" si="11" ref="I170:M197">I170+J170</f>
        <v>87644.4</v>
      </c>
      <c r="L170" s="39">
        <f>L171+L198</f>
        <v>-2090.31</v>
      </c>
      <c r="M170" s="39">
        <f t="shared" si="11"/>
        <v>85554.09</v>
      </c>
    </row>
    <row r="171" spans="1:13" s="35" customFormat="1" ht="68.25" customHeight="1" outlineLevel="1">
      <c r="A171" s="23" t="s">
        <v>234</v>
      </c>
      <c r="B171" s="24" t="s">
        <v>96</v>
      </c>
      <c r="C171" s="32">
        <f>C172+C184</f>
        <v>84025.6</v>
      </c>
      <c r="D171" s="32">
        <f>D172+D184</f>
        <v>-287.1</v>
      </c>
      <c r="E171" s="32">
        <f t="shared" si="9"/>
        <v>83738.5</v>
      </c>
      <c r="F171" s="32">
        <f>F172+F184</f>
        <v>1187.7</v>
      </c>
      <c r="G171" s="39">
        <f t="shared" si="10"/>
        <v>84926.2</v>
      </c>
      <c r="H171" s="39">
        <f>H172+H184</f>
        <v>2818.6</v>
      </c>
      <c r="I171" s="39">
        <f>I172+I184</f>
        <v>87744.8</v>
      </c>
      <c r="J171" s="39">
        <f>J172+J184</f>
        <v>-202.2</v>
      </c>
      <c r="K171" s="39">
        <f t="shared" si="11"/>
        <v>87542.6</v>
      </c>
      <c r="L171" s="39">
        <f>L172+L184</f>
        <v>-2215.81</v>
      </c>
      <c r="M171" s="39">
        <f t="shared" si="11"/>
        <v>85326.79</v>
      </c>
    </row>
    <row r="172" spans="1:13" s="35" customFormat="1" ht="33" customHeight="1" outlineLevel="1">
      <c r="A172" s="23" t="s">
        <v>235</v>
      </c>
      <c r="B172" s="24" t="s">
        <v>97</v>
      </c>
      <c r="C172" s="32">
        <f>SUM(C173:C183)</f>
        <v>12430.3</v>
      </c>
      <c r="D172" s="32">
        <f>SUM(D173:D183)</f>
        <v>0</v>
      </c>
      <c r="E172" s="32">
        <f t="shared" si="9"/>
        <v>12430.3</v>
      </c>
      <c r="F172" s="32">
        <f>SUM(F173:F183)</f>
        <v>759.4</v>
      </c>
      <c r="G172" s="39">
        <f t="shared" si="10"/>
        <v>13189.7</v>
      </c>
      <c r="H172" s="39">
        <f>SUM(H173:H183)</f>
        <v>-12.3</v>
      </c>
      <c r="I172" s="39">
        <f t="shared" si="11"/>
        <v>13177.4</v>
      </c>
      <c r="J172" s="39">
        <f>SUM(J173:J183)</f>
        <v>-561.9</v>
      </c>
      <c r="K172" s="39">
        <f t="shared" si="11"/>
        <v>12615.5</v>
      </c>
      <c r="L172" s="39">
        <f>SUM(L173:L183)</f>
        <v>-3116.21</v>
      </c>
      <c r="M172" s="39">
        <f t="shared" si="11"/>
        <v>9499.29</v>
      </c>
    </row>
    <row r="173" spans="1:13" ht="15.75" outlineLevel="1">
      <c r="A173" s="26" t="s">
        <v>236</v>
      </c>
      <c r="B173" s="27" t="s">
        <v>113</v>
      </c>
      <c r="C173" s="36">
        <v>691.5</v>
      </c>
      <c r="D173" s="36">
        <v>0</v>
      </c>
      <c r="E173" s="36">
        <f t="shared" si="9"/>
        <v>691.5</v>
      </c>
      <c r="F173" s="36">
        <v>-15.4</v>
      </c>
      <c r="G173" s="41">
        <f t="shared" si="10"/>
        <v>676.1</v>
      </c>
      <c r="H173" s="41">
        <v>-12.3</v>
      </c>
      <c r="I173" s="41">
        <f t="shared" si="11"/>
        <v>663.8</v>
      </c>
      <c r="J173" s="41"/>
      <c r="K173" s="41">
        <f t="shared" si="11"/>
        <v>663.8</v>
      </c>
      <c r="L173" s="41"/>
      <c r="M173" s="41">
        <f t="shared" si="11"/>
        <v>663.8</v>
      </c>
    </row>
    <row r="174" spans="1:13" ht="15.75" outlineLevel="1">
      <c r="A174" s="26" t="s">
        <v>237</v>
      </c>
      <c r="B174" s="27" t="s">
        <v>99</v>
      </c>
      <c r="C174" s="36">
        <v>29.3</v>
      </c>
      <c r="D174" s="36">
        <v>0</v>
      </c>
      <c r="E174" s="36">
        <f t="shared" si="9"/>
        <v>29.3</v>
      </c>
      <c r="F174" s="36">
        <v>-31.4</v>
      </c>
      <c r="G174" s="41">
        <f t="shared" si="10"/>
        <v>-2.1</v>
      </c>
      <c r="H174" s="41">
        <v>50.4</v>
      </c>
      <c r="I174" s="41">
        <f t="shared" si="11"/>
        <v>48.3</v>
      </c>
      <c r="J174" s="41">
        <v>-0.8</v>
      </c>
      <c r="K174" s="41">
        <f t="shared" si="11"/>
        <v>47.5</v>
      </c>
      <c r="L174" s="41"/>
      <c r="M174" s="41">
        <f t="shared" si="11"/>
        <v>47.5</v>
      </c>
    </row>
    <row r="175" spans="1:13" ht="15.75" outlineLevel="1">
      <c r="A175" s="26" t="s">
        <v>238</v>
      </c>
      <c r="B175" s="27" t="s">
        <v>114</v>
      </c>
      <c r="C175" s="36">
        <v>128.7</v>
      </c>
      <c r="D175" s="36">
        <v>0</v>
      </c>
      <c r="E175" s="36">
        <f t="shared" si="9"/>
        <v>128.7</v>
      </c>
      <c r="F175" s="36">
        <v>-38.4</v>
      </c>
      <c r="G175" s="41">
        <f t="shared" si="10"/>
        <v>90.3</v>
      </c>
      <c r="H175" s="41"/>
      <c r="I175" s="41">
        <f t="shared" si="11"/>
        <v>90.3</v>
      </c>
      <c r="J175" s="41"/>
      <c r="K175" s="41">
        <f t="shared" si="11"/>
        <v>90.3</v>
      </c>
      <c r="L175" s="41"/>
      <c r="M175" s="41">
        <f t="shared" si="11"/>
        <v>90.3</v>
      </c>
    </row>
    <row r="176" spans="1:13" ht="15.75" outlineLevel="1">
      <c r="A176" s="26" t="s">
        <v>239</v>
      </c>
      <c r="B176" s="27" t="s">
        <v>115</v>
      </c>
      <c r="C176" s="36">
        <v>33.6</v>
      </c>
      <c r="D176" s="36">
        <v>0</v>
      </c>
      <c r="E176" s="36">
        <f t="shared" si="9"/>
        <v>33.6</v>
      </c>
      <c r="F176" s="36"/>
      <c r="G176" s="41">
        <f t="shared" si="10"/>
        <v>33.6</v>
      </c>
      <c r="H176" s="41"/>
      <c r="I176" s="41">
        <f t="shared" si="11"/>
        <v>33.6</v>
      </c>
      <c r="J176" s="41"/>
      <c r="K176" s="41">
        <f t="shared" si="11"/>
        <v>33.6</v>
      </c>
      <c r="L176" s="41"/>
      <c r="M176" s="41">
        <f t="shared" si="11"/>
        <v>33.6</v>
      </c>
    </row>
    <row r="177" spans="1:13" ht="27" customHeight="1" outlineLevel="1">
      <c r="A177" s="26" t="s">
        <v>239</v>
      </c>
      <c r="B177" s="27" t="s">
        <v>116</v>
      </c>
      <c r="C177" s="36">
        <v>105.8</v>
      </c>
      <c r="D177" s="36">
        <v>0</v>
      </c>
      <c r="E177" s="36">
        <f aca="true" t="shared" si="12" ref="E177:E212">C177+D177</f>
        <v>105.8</v>
      </c>
      <c r="F177" s="36">
        <v>-55.4</v>
      </c>
      <c r="G177" s="41">
        <f aca="true" t="shared" si="13" ref="G177:G212">E177+F177</f>
        <v>50.4</v>
      </c>
      <c r="H177" s="41"/>
      <c r="I177" s="41">
        <f t="shared" si="11"/>
        <v>50.4</v>
      </c>
      <c r="J177" s="41">
        <v>-2.1</v>
      </c>
      <c r="K177" s="41">
        <f t="shared" si="11"/>
        <v>48.3</v>
      </c>
      <c r="L177" s="41"/>
      <c r="M177" s="41">
        <f t="shared" si="11"/>
        <v>48.3</v>
      </c>
    </row>
    <row r="178" spans="1:13" ht="31.5" outlineLevel="1">
      <c r="A178" s="26" t="s">
        <v>240</v>
      </c>
      <c r="B178" s="27" t="s">
        <v>119</v>
      </c>
      <c r="C178" s="36">
        <v>50.4</v>
      </c>
      <c r="D178" s="36">
        <v>0</v>
      </c>
      <c r="E178" s="36">
        <f t="shared" si="12"/>
        <v>50.4</v>
      </c>
      <c r="F178" s="36"/>
      <c r="G178" s="41">
        <f t="shared" si="13"/>
        <v>50.4</v>
      </c>
      <c r="H178" s="41">
        <v>-50.4</v>
      </c>
      <c r="I178" s="41">
        <f t="shared" si="11"/>
        <v>0</v>
      </c>
      <c r="J178" s="41"/>
      <c r="K178" s="41">
        <f t="shared" si="11"/>
        <v>0</v>
      </c>
      <c r="L178" s="41"/>
      <c r="M178" s="41">
        <f t="shared" si="11"/>
        <v>0</v>
      </c>
    </row>
    <row r="179" spans="1:13" ht="15.75" outlineLevel="1">
      <c r="A179" s="26" t="s">
        <v>241</v>
      </c>
      <c r="B179" s="27" t="s">
        <v>120</v>
      </c>
      <c r="C179" s="36">
        <v>78</v>
      </c>
      <c r="D179" s="36">
        <v>0</v>
      </c>
      <c r="E179" s="36">
        <f t="shared" si="12"/>
        <v>78</v>
      </c>
      <c r="F179" s="36">
        <v>6</v>
      </c>
      <c r="G179" s="41">
        <f t="shared" si="13"/>
        <v>84</v>
      </c>
      <c r="H179" s="41"/>
      <c r="I179" s="41">
        <f t="shared" si="11"/>
        <v>84</v>
      </c>
      <c r="J179" s="41"/>
      <c r="K179" s="41">
        <f t="shared" si="11"/>
        <v>84</v>
      </c>
      <c r="L179" s="41"/>
      <c r="M179" s="41">
        <f t="shared" si="11"/>
        <v>84</v>
      </c>
    </row>
    <row r="180" spans="1:13" ht="31.5" outlineLevel="1">
      <c r="A180" s="26" t="s">
        <v>242</v>
      </c>
      <c r="B180" s="27" t="s">
        <v>121</v>
      </c>
      <c r="C180" s="36">
        <v>79.7</v>
      </c>
      <c r="D180" s="36">
        <v>0</v>
      </c>
      <c r="E180" s="36">
        <f t="shared" si="12"/>
        <v>79.7</v>
      </c>
      <c r="F180" s="36"/>
      <c r="G180" s="41">
        <f t="shared" si="13"/>
        <v>79.7</v>
      </c>
      <c r="H180" s="41"/>
      <c r="I180" s="41">
        <f t="shared" si="11"/>
        <v>79.7</v>
      </c>
      <c r="J180" s="41">
        <v>-26.3</v>
      </c>
      <c r="K180" s="41">
        <f t="shared" si="11"/>
        <v>53.4</v>
      </c>
      <c r="L180" s="41"/>
      <c r="M180" s="41">
        <f t="shared" si="11"/>
        <v>53.4</v>
      </c>
    </row>
    <row r="181" spans="1:13" ht="15.75" outlineLevel="1">
      <c r="A181" s="26" t="s">
        <v>243</v>
      </c>
      <c r="B181" s="27" t="s">
        <v>122</v>
      </c>
      <c r="C181" s="36">
        <v>3851.4</v>
      </c>
      <c r="D181" s="36">
        <v>0</v>
      </c>
      <c r="E181" s="36">
        <f t="shared" si="12"/>
        <v>3851.4</v>
      </c>
      <c r="F181" s="36">
        <v>881.1</v>
      </c>
      <c r="G181" s="41">
        <f t="shared" si="13"/>
        <v>4732.5</v>
      </c>
      <c r="H181" s="41"/>
      <c r="I181" s="41">
        <f t="shared" si="11"/>
        <v>4732.5</v>
      </c>
      <c r="J181" s="41"/>
      <c r="K181" s="41">
        <f t="shared" si="11"/>
        <v>4732.5</v>
      </c>
      <c r="L181" s="41">
        <v>-1362.8</v>
      </c>
      <c r="M181" s="41">
        <f t="shared" si="11"/>
        <v>3369.7</v>
      </c>
    </row>
    <row r="182" spans="1:13" ht="15.75" outlineLevel="1">
      <c r="A182" s="26" t="s">
        <v>244</v>
      </c>
      <c r="B182" s="27" t="s">
        <v>123</v>
      </c>
      <c r="C182" s="36">
        <v>2321.5</v>
      </c>
      <c r="D182" s="36">
        <v>0</v>
      </c>
      <c r="E182" s="36">
        <f t="shared" si="12"/>
        <v>2321.5</v>
      </c>
      <c r="F182" s="36"/>
      <c r="G182" s="41">
        <f t="shared" si="13"/>
        <v>2321.5</v>
      </c>
      <c r="H182" s="41"/>
      <c r="I182" s="41">
        <f t="shared" si="11"/>
        <v>2321.5</v>
      </c>
      <c r="J182" s="41">
        <v>-197.8</v>
      </c>
      <c r="K182" s="41">
        <f t="shared" si="11"/>
        <v>2123.7</v>
      </c>
      <c r="L182" s="41">
        <v>-496.01</v>
      </c>
      <c r="M182" s="41">
        <f t="shared" si="11"/>
        <v>1627.69</v>
      </c>
    </row>
    <row r="183" spans="1:13" ht="15.75" outlineLevel="1">
      <c r="A183" s="26" t="s">
        <v>245</v>
      </c>
      <c r="B183" s="27" t="s">
        <v>124</v>
      </c>
      <c r="C183" s="36">
        <v>5060.4</v>
      </c>
      <c r="D183" s="36">
        <v>0</v>
      </c>
      <c r="E183" s="36">
        <f t="shared" si="12"/>
        <v>5060.4</v>
      </c>
      <c r="F183" s="36">
        <v>12.9</v>
      </c>
      <c r="G183" s="41">
        <f t="shared" si="13"/>
        <v>5073.3</v>
      </c>
      <c r="H183" s="41"/>
      <c r="I183" s="41">
        <f t="shared" si="11"/>
        <v>5073.3</v>
      </c>
      <c r="J183" s="41">
        <v>-334.9</v>
      </c>
      <c r="K183" s="41">
        <f t="shared" si="11"/>
        <v>4738.4</v>
      </c>
      <c r="L183" s="41">
        <v>-1257.4</v>
      </c>
      <c r="M183" s="41">
        <f t="shared" si="11"/>
        <v>3481</v>
      </c>
    </row>
    <row r="184" spans="1:13" s="35" customFormat="1" ht="17.25" customHeight="1" outlineLevel="1">
      <c r="A184" s="23" t="s">
        <v>246</v>
      </c>
      <c r="B184" s="24" t="s">
        <v>98</v>
      </c>
      <c r="C184" s="32">
        <f>SUM(C185:C197)</f>
        <v>71595.3</v>
      </c>
      <c r="D184" s="32">
        <f>SUM(D185:D197)</f>
        <v>-287.1</v>
      </c>
      <c r="E184" s="32">
        <f t="shared" si="12"/>
        <v>71308.2</v>
      </c>
      <c r="F184" s="32">
        <f>SUM(F185:F197)</f>
        <v>428.3</v>
      </c>
      <c r="G184" s="39">
        <f t="shared" si="13"/>
        <v>71736.5</v>
      </c>
      <c r="H184" s="39">
        <f>SUM(H185:H197)</f>
        <v>2830.9</v>
      </c>
      <c r="I184" s="39">
        <f t="shared" si="11"/>
        <v>74567.4</v>
      </c>
      <c r="J184" s="39">
        <f>SUM(J185:J197)</f>
        <v>359.7</v>
      </c>
      <c r="K184" s="39">
        <f t="shared" si="11"/>
        <v>74927.1</v>
      </c>
      <c r="L184" s="39">
        <f>SUM(L185:L197)</f>
        <v>900.4</v>
      </c>
      <c r="M184" s="39">
        <f t="shared" si="11"/>
        <v>75827.5</v>
      </c>
    </row>
    <row r="185" spans="1:13" ht="15.75" outlineLevel="1">
      <c r="A185" s="26" t="s">
        <v>247</v>
      </c>
      <c r="B185" s="27" t="s">
        <v>113</v>
      </c>
      <c r="C185" s="36">
        <v>53554.3</v>
      </c>
      <c r="D185" s="36">
        <v>187.2</v>
      </c>
      <c r="E185" s="36">
        <f t="shared" si="12"/>
        <v>53741.5</v>
      </c>
      <c r="F185" s="36"/>
      <c r="G185" s="41">
        <f t="shared" si="13"/>
        <v>53741.5</v>
      </c>
      <c r="H185" s="41">
        <v>368.9</v>
      </c>
      <c r="I185" s="41">
        <f t="shared" si="11"/>
        <v>54110.4</v>
      </c>
      <c r="J185" s="41">
        <v>-765.3</v>
      </c>
      <c r="K185" s="41">
        <f t="shared" si="11"/>
        <v>53345.1</v>
      </c>
      <c r="L185" s="41">
        <v>283.5</v>
      </c>
      <c r="M185" s="41">
        <f t="shared" si="11"/>
        <v>53628.6</v>
      </c>
    </row>
    <row r="186" spans="1:13" ht="15.75" outlineLevel="1">
      <c r="A186" s="26" t="s">
        <v>248</v>
      </c>
      <c r="B186" s="27" t="s">
        <v>99</v>
      </c>
      <c r="C186" s="36">
        <v>733.9</v>
      </c>
      <c r="D186" s="36">
        <v>-733.9</v>
      </c>
      <c r="E186" s="36">
        <f t="shared" si="12"/>
        <v>0</v>
      </c>
      <c r="F186" s="36"/>
      <c r="G186" s="41">
        <f t="shared" si="13"/>
        <v>0</v>
      </c>
      <c r="H186" s="41"/>
      <c r="I186" s="41">
        <f t="shared" si="11"/>
        <v>0</v>
      </c>
      <c r="J186" s="41"/>
      <c r="K186" s="41">
        <f t="shared" si="11"/>
        <v>0</v>
      </c>
      <c r="L186" s="41"/>
      <c r="M186" s="41">
        <f t="shared" si="11"/>
        <v>0</v>
      </c>
    </row>
    <row r="187" spans="1:13" ht="15.75" outlineLevel="1">
      <c r="A187" s="26" t="s">
        <v>249</v>
      </c>
      <c r="B187" s="27" t="s">
        <v>117</v>
      </c>
      <c r="C187" s="36">
        <v>552</v>
      </c>
      <c r="D187" s="36">
        <v>0</v>
      </c>
      <c r="E187" s="36">
        <f t="shared" si="12"/>
        <v>552</v>
      </c>
      <c r="F187" s="36">
        <v>20</v>
      </c>
      <c r="G187" s="41">
        <f t="shared" si="13"/>
        <v>572</v>
      </c>
      <c r="H187" s="41"/>
      <c r="I187" s="41">
        <f t="shared" si="11"/>
        <v>572</v>
      </c>
      <c r="J187" s="41">
        <v>106</v>
      </c>
      <c r="K187" s="41">
        <f t="shared" si="11"/>
        <v>678</v>
      </c>
      <c r="L187" s="41">
        <v>134.7</v>
      </c>
      <c r="M187" s="41">
        <f t="shared" si="11"/>
        <v>812.7</v>
      </c>
    </row>
    <row r="188" spans="1:13" ht="15.75" outlineLevel="1">
      <c r="A188" s="26" t="s">
        <v>250</v>
      </c>
      <c r="B188" s="27" t="s">
        <v>123</v>
      </c>
      <c r="C188" s="36">
        <v>1</v>
      </c>
      <c r="D188" s="36">
        <v>0</v>
      </c>
      <c r="E188" s="36">
        <f t="shared" si="12"/>
        <v>1</v>
      </c>
      <c r="F188" s="36"/>
      <c r="G188" s="41">
        <f t="shared" si="13"/>
        <v>1</v>
      </c>
      <c r="H188" s="41"/>
      <c r="I188" s="41">
        <f t="shared" si="11"/>
        <v>1</v>
      </c>
      <c r="J188" s="41"/>
      <c r="K188" s="41">
        <f t="shared" si="11"/>
        <v>1</v>
      </c>
      <c r="L188" s="41">
        <v>230.9</v>
      </c>
      <c r="M188" s="41">
        <f t="shared" si="11"/>
        <v>231.9</v>
      </c>
    </row>
    <row r="189" spans="1:13" ht="15.75" outlineLevel="1">
      <c r="A189" s="26" t="s">
        <v>251</v>
      </c>
      <c r="B189" s="27" t="s">
        <v>124</v>
      </c>
      <c r="C189" s="36">
        <v>208.1</v>
      </c>
      <c r="D189" s="36">
        <v>0</v>
      </c>
      <c r="E189" s="36">
        <f t="shared" si="12"/>
        <v>208.1</v>
      </c>
      <c r="F189" s="36"/>
      <c r="G189" s="41">
        <f t="shared" si="13"/>
        <v>208.1</v>
      </c>
      <c r="H189" s="41">
        <v>1832</v>
      </c>
      <c r="I189" s="41">
        <f t="shared" si="11"/>
        <v>2040.1</v>
      </c>
      <c r="J189" s="41">
        <v>60.2</v>
      </c>
      <c r="K189" s="41">
        <f t="shared" si="11"/>
        <v>2100.3</v>
      </c>
      <c r="L189" s="41">
        <v>160.6</v>
      </c>
      <c r="M189" s="41">
        <f t="shared" si="11"/>
        <v>2260.9</v>
      </c>
    </row>
    <row r="190" spans="1:13" ht="15.75" outlineLevel="1">
      <c r="A190" s="26" t="s">
        <v>252</v>
      </c>
      <c r="B190" s="27" t="s">
        <v>130</v>
      </c>
      <c r="C190" s="36">
        <v>171.2</v>
      </c>
      <c r="D190" s="36">
        <v>0</v>
      </c>
      <c r="E190" s="36">
        <f t="shared" si="12"/>
        <v>171.2</v>
      </c>
      <c r="F190" s="36"/>
      <c r="G190" s="41">
        <f t="shared" si="13"/>
        <v>171.2</v>
      </c>
      <c r="H190" s="41"/>
      <c r="I190" s="41">
        <f t="shared" si="11"/>
        <v>171.2</v>
      </c>
      <c r="J190" s="41"/>
      <c r="K190" s="41">
        <f t="shared" si="11"/>
        <v>171.2</v>
      </c>
      <c r="L190" s="41">
        <v>-75.2</v>
      </c>
      <c r="M190" s="41">
        <f t="shared" si="11"/>
        <v>96</v>
      </c>
    </row>
    <row r="191" spans="1:13" ht="15.75" outlineLevel="1">
      <c r="A191" s="26" t="s">
        <v>253</v>
      </c>
      <c r="B191" s="27" t="s">
        <v>125</v>
      </c>
      <c r="C191" s="36">
        <v>150</v>
      </c>
      <c r="D191" s="36">
        <v>2.8</v>
      </c>
      <c r="E191" s="36">
        <f t="shared" si="12"/>
        <v>152.8</v>
      </c>
      <c r="F191" s="36"/>
      <c r="G191" s="41">
        <f t="shared" si="13"/>
        <v>152.8</v>
      </c>
      <c r="H191" s="41">
        <v>78.5</v>
      </c>
      <c r="I191" s="41">
        <f t="shared" si="11"/>
        <v>231.3</v>
      </c>
      <c r="J191" s="41">
        <v>18.2</v>
      </c>
      <c r="K191" s="41">
        <f t="shared" si="11"/>
        <v>249.5</v>
      </c>
      <c r="L191" s="41"/>
      <c r="M191" s="41">
        <f t="shared" si="11"/>
        <v>249.5</v>
      </c>
    </row>
    <row r="192" spans="1:13" ht="15.75" outlineLevel="1">
      <c r="A192" s="26" t="s">
        <v>254</v>
      </c>
      <c r="B192" s="27" t="s">
        <v>126</v>
      </c>
      <c r="C192" s="36">
        <v>130</v>
      </c>
      <c r="D192" s="36">
        <v>40</v>
      </c>
      <c r="E192" s="36">
        <f t="shared" si="12"/>
        <v>170</v>
      </c>
      <c r="F192" s="36">
        <v>100.1</v>
      </c>
      <c r="G192" s="41">
        <f t="shared" si="13"/>
        <v>270.1</v>
      </c>
      <c r="H192" s="41"/>
      <c r="I192" s="41">
        <f t="shared" si="11"/>
        <v>270.1</v>
      </c>
      <c r="J192" s="41">
        <v>29</v>
      </c>
      <c r="K192" s="41">
        <f t="shared" si="11"/>
        <v>299.1</v>
      </c>
      <c r="L192" s="41">
        <v>31.9</v>
      </c>
      <c r="M192" s="41">
        <f t="shared" si="11"/>
        <v>331</v>
      </c>
    </row>
    <row r="193" spans="1:13" ht="15.75" outlineLevel="1">
      <c r="A193" s="26" t="s">
        <v>255</v>
      </c>
      <c r="B193" s="27" t="s">
        <v>127</v>
      </c>
      <c r="C193" s="36">
        <v>700</v>
      </c>
      <c r="D193" s="36">
        <v>0</v>
      </c>
      <c r="E193" s="36">
        <f t="shared" si="12"/>
        <v>700</v>
      </c>
      <c r="F193" s="36"/>
      <c r="G193" s="41">
        <f t="shared" si="13"/>
        <v>700</v>
      </c>
      <c r="H193" s="41"/>
      <c r="I193" s="41">
        <f t="shared" si="11"/>
        <v>700</v>
      </c>
      <c r="J193" s="41"/>
      <c r="K193" s="41">
        <f t="shared" si="11"/>
        <v>700</v>
      </c>
      <c r="L193" s="41">
        <v>100</v>
      </c>
      <c r="M193" s="41">
        <f t="shared" si="11"/>
        <v>800</v>
      </c>
    </row>
    <row r="194" spans="1:13" ht="15.75" outlineLevel="1">
      <c r="A194" s="26" t="s">
        <v>256</v>
      </c>
      <c r="B194" s="27" t="s">
        <v>131</v>
      </c>
      <c r="C194" s="36">
        <v>2950</v>
      </c>
      <c r="D194" s="36">
        <v>102</v>
      </c>
      <c r="E194" s="36">
        <f t="shared" si="12"/>
        <v>3052</v>
      </c>
      <c r="F194" s="36">
        <v>50.6</v>
      </c>
      <c r="G194" s="41">
        <f t="shared" si="13"/>
        <v>3102.6</v>
      </c>
      <c r="H194" s="41">
        <v>201</v>
      </c>
      <c r="I194" s="41">
        <f t="shared" si="11"/>
        <v>3303.6</v>
      </c>
      <c r="J194" s="41">
        <f>45+502</f>
        <v>547</v>
      </c>
      <c r="K194" s="41">
        <f t="shared" si="11"/>
        <v>3850.6</v>
      </c>
      <c r="L194" s="41">
        <v>50</v>
      </c>
      <c r="M194" s="41">
        <f t="shared" si="11"/>
        <v>3900.6</v>
      </c>
    </row>
    <row r="195" spans="1:13" ht="15.75" outlineLevel="1">
      <c r="A195" s="26" t="s">
        <v>257</v>
      </c>
      <c r="B195" s="27" t="s">
        <v>128</v>
      </c>
      <c r="C195" s="36">
        <v>1586</v>
      </c>
      <c r="D195" s="36">
        <v>0</v>
      </c>
      <c r="E195" s="36">
        <f t="shared" si="12"/>
        <v>1586</v>
      </c>
      <c r="F195" s="36"/>
      <c r="G195" s="41">
        <f t="shared" si="13"/>
        <v>1586</v>
      </c>
      <c r="H195" s="41"/>
      <c r="I195" s="41">
        <f t="shared" si="11"/>
        <v>1586</v>
      </c>
      <c r="J195" s="41"/>
      <c r="K195" s="41">
        <f t="shared" si="11"/>
        <v>1586</v>
      </c>
      <c r="L195" s="41"/>
      <c r="M195" s="41">
        <f t="shared" si="11"/>
        <v>1586</v>
      </c>
    </row>
    <row r="196" spans="1:13" ht="15.75" outlineLevel="1">
      <c r="A196" s="26" t="s">
        <v>258</v>
      </c>
      <c r="B196" s="27" t="s">
        <v>132</v>
      </c>
      <c r="C196" s="36">
        <v>2680.8</v>
      </c>
      <c r="D196" s="36">
        <v>114.8</v>
      </c>
      <c r="E196" s="36">
        <f t="shared" si="12"/>
        <v>2795.6</v>
      </c>
      <c r="F196" s="36">
        <v>257.6</v>
      </c>
      <c r="G196" s="41">
        <f t="shared" si="13"/>
        <v>3053.2</v>
      </c>
      <c r="H196" s="41">
        <v>350.5</v>
      </c>
      <c r="I196" s="41">
        <f t="shared" si="11"/>
        <v>3403.7</v>
      </c>
      <c r="J196" s="41">
        <v>364.6</v>
      </c>
      <c r="K196" s="41">
        <f t="shared" si="11"/>
        <v>3768.3</v>
      </c>
      <c r="L196" s="41">
        <v>234</v>
      </c>
      <c r="M196" s="41">
        <f t="shared" si="11"/>
        <v>4002.3</v>
      </c>
    </row>
    <row r="197" spans="1:13" ht="15.75" outlineLevel="1">
      <c r="A197" s="26" t="s">
        <v>259</v>
      </c>
      <c r="B197" s="27" t="s">
        <v>129</v>
      </c>
      <c r="C197" s="36">
        <v>8178</v>
      </c>
      <c r="D197" s="36">
        <v>0</v>
      </c>
      <c r="E197" s="36">
        <f t="shared" si="12"/>
        <v>8178</v>
      </c>
      <c r="F197" s="36"/>
      <c r="G197" s="41">
        <f t="shared" si="13"/>
        <v>8178</v>
      </c>
      <c r="H197" s="41"/>
      <c r="I197" s="41">
        <f t="shared" si="11"/>
        <v>8178</v>
      </c>
      <c r="J197" s="41"/>
      <c r="K197" s="41">
        <f t="shared" si="11"/>
        <v>8178</v>
      </c>
      <c r="L197" s="41">
        <v>-250</v>
      </c>
      <c r="M197" s="41">
        <f t="shared" si="11"/>
        <v>7928</v>
      </c>
    </row>
    <row r="198" spans="1:13" s="35" customFormat="1" ht="47.25" outlineLevel="1">
      <c r="A198" s="23" t="s">
        <v>260</v>
      </c>
      <c r="B198" s="24" t="s">
        <v>66</v>
      </c>
      <c r="C198" s="32">
        <f>SUM(C199:C203)</f>
        <v>64</v>
      </c>
      <c r="D198" s="32">
        <f>SUM(D199:D203)</f>
        <v>-60</v>
      </c>
      <c r="E198" s="32">
        <f t="shared" si="12"/>
        <v>4</v>
      </c>
      <c r="F198" s="32"/>
      <c r="G198" s="39">
        <f aca="true" t="shared" si="14" ref="G198:M198">SUM(G199:G203)</f>
        <v>4</v>
      </c>
      <c r="H198" s="39">
        <f t="shared" si="14"/>
        <v>41</v>
      </c>
      <c r="I198" s="39">
        <f t="shared" si="14"/>
        <v>43</v>
      </c>
      <c r="J198" s="39">
        <f t="shared" si="14"/>
        <v>58.8</v>
      </c>
      <c r="K198" s="39">
        <f t="shared" si="14"/>
        <v>101.8</v>
      </c>
      <c r="L198" s="39">
        <f t="shared" si="14"/>
        <v>125.5</v>
      </c>
      <c r="M198" s="39">
        <f t="shared" si="14"/>
        <v>227.3</v>
      </c>
    </row>
    <row r="199" spans="1:13" ht="15.75" outlineLevel="1">
      <c r="A199" s="26" t="s">
        <v>261</v>
      </c>
      <c r="B199" s="27" t="s">
        <v>113</v>
      </c>
      <c r="C199" s="36">
        <v>60</v>
      </c>
      <c r="D199" s="36">
        <v>-60</v>
      </c>
      <c r="E199" s="36">
        <f t="shared" si="12"/>
        <v>0</v>
      </c>
      <c r="F199" s="36"/>
      <c r="G199" s="41">
        <f t="shared" si="13"/>
        <v>0</v>
      </c>
      <c r="H199" s="41"/>
      <c r="I199" s="41">
        <f>G199+H199</f>
        <v>0</v>
      </c>
      <c r="J199" s="41"/>
      <c r="K199" s="41">
        <f aca="true" t="shared" si="15" ref="K199:M204">I199+J199</f>
        <v>0</v>
      </c>
      <c r="L199" s="41">
        <v>1.1</v>
      </c>
      <c r="M199" s="41">
        <f t="shared" si="15"/>
        <v>1.1</v>
      </c>
    </row>
    <row r="200" spans="1:13" ht="15.75" outlineLevel="1">
      <c r="A200" s="26" t="s">
        <v>352</v>
      </c>
      <c r="B200" s="27" t="s">
        <v>114</v>
      </c>
      <c r="C200" s="36"/>
      <c r="D200" s="36"/>
      <c r="E200" s="36"/>
      <c r="F200" s="36"/>
      <c r="G200" s="41">
        <v>0</v>
      </c>
      <c r="H200" s="41">
        <v>40</v>
      </c>
      <c r="I200" s="41">
        <f>G200+H200</f>
        <v>40</v>
      </c>
      <c r="J200" s="41"/>
      <c r="K200" s="41">
        <f t="shared" si="15"/>
        <v>40</v>
      </c>
      <c r="L200" s="41">
        <v>-21.7</v>
      </c>
      <c r="M200" s="41">
        <f t="shared" si="15"/>
        <v>18.3</v>
      </c>
    </row>
    <row r="201" spans="1:13" ht="15.75" outlineLevel="1">
      <c r="A201" s="26" t="s">
        <v>351</v>
      </c>
      <c r="B201" s="27" t="s">
        <v>124</v>
      </c>
      <c r="C201" s="36"/>
      <c r="D201" s="36"/>
      <c r="E201" s="36"/>
      <c r="F201" s="36"/>
      <c r="G201" s="41">
        <v>0</v>
      </c>
      <c r="H201" s="41">
        <v>1</v>
      </c>
      <c r="I201" s="41">
        <f>G201+H201</f>
        <v>1</v>
      </c>
      <c r="J201" s="41"/>
      <c r="K201" s="41">
        <f t="shared" si="15"/>
        <v>1</v>
      </c>
      <c r="L201" s="41"/>
      <c r="M201" s="41">
        <f t="shared" si="15"/>
        <v>1</v>
      </c>
    </row>
    <row r="202" spans="1:13" ht="15.75" outlineLevel="1">
      <c r="A202" s="26" t="s">
        <v>262</v>
      </c>
      <c r="B202" s="27" t="s">
        <v>133</v>
      </c>
      <c r="C202" s="36">
        <v>2</v>
      </c>
      <c r="D202" s="36">
        <v>0</v>
      </c>
      <c r="E202" s="36">
        <f>C202+D202</f>
        <v>2</v>
      </c>
      <c r="F202" s="36"/>
      <c r="G202" s="41">
        <f>E202+F202</f>
        <v>2</v>
      </c>
      <c r="H202" s="41"/>
      <c r="I202" s="41">
        <f>G202+H202</f>
        <v>2</v>
      </c>
      <c r="J202" s="41">
        <v>-0.7</v>
      </c>
      <c r="K202" s="41">
        <f t="shared" si="15"/>
        <v>1.3</v>
      </c>
      <c r="L202" s="41"/>
      <c r="M202" s="41">
        <f t="shared" si="15"/>
        <v>1.3</v>
      </c>
    </row>
    <row r="203" spans="1:13" ht="15.75" outlineLevel="1">
      <c r="A203" s="26" t="s">
        <v>368</v>
      </c>
      <c r="B203" s="27" t="s">
        <v>132</v>
      </c>
      <c r="C203" s="36">
        <v>2</v>
      </c>
      <c r="D203" s="36">
        <v>0</v>
      </c>
      <c r="E203" s="36">
        <f t="shared" si="12"/>
        <v>2</v>
      </c>
      <c r="F203" s="36"/>
      <c r="G203" s="41">
        <f t="shared" si="13"/>
        <v>2</v>
      </c>
      <c r="H203" s="41"/>
      <c r="I203" s="41">
        <v>0</v>
      </c>
      <c r="J203" s="41">
        <v>59.5</v>
      </c>
      <c r="K203" s="41">
        <f t="shared" si="15"/>
        <v>59.5</v>
      </c>
      <c r="L203" s="41">
        <v>146.1</v>
      </c>
      <c r="M203" s="41">
        <f t="shared" si="15"/>
        <v>205.6</v>
      </c>
    </row>
    <row r="204" spans="1:13" ht="47.25" outlineLevel="1">
      <c r="A204" s="23" t="s">
        <v>263</v>
      </c>
      <c r="B204" s="24" t="s">
        <v>100</v>
      </c>
      <c r="C204" s="32">
        <f>C205+C215</f>
        <v>7963.8</v>
      </c>
      <c r="D204" s="32">
        <f>D205+D215</f>
        <v>-17.1</v>
      </c>
      <c r="E204" s="32">
        <f t="shared" si="12"/>
        <v>7946.7</v>
      </c>
      <c r="F204" s="32">
        <f>F205+F215</f>
        <v>-83.3</v>
      </c>
      <c r="G204" s="39">
        <f t="shared" si="13"/>
        <v>7863.4</v>
      </c>
      <c r="H204" s="39">
        <f>H205+H215</f>
        <v>1015</v>
      </c>
      <c r="I204" s="39">
        <f>I205+I215</f>
        <v>8878.4</v>
      </c>
      <c r="J204" s="39">
        <f>J205+J215</f>
        <v>-645.24</v>
      </c>
      <c r="K204" s="39">
        <f t="shared" si="15"/>
        <v>8233.16</v>
      </c>
      <c r="L204" s="39">
        <f>L205+L215</f>
        <v>-536.9</v>
      </c>
      <c r="M204" s="39">
        <f t="shared" si="15"/>
        <v>7696.26</v>
      </c>
    </row>
    <row r="205" spans="1:13" ht="63" outlineLevel="1">
      <c r="A205" s="23" t="s">
        <v>264</v>
      </c>
      <c r="B205" s="24" t="s">
        <v>67</v>
      </c>
      <c r="C205" s="32">
        <f>SUM(C207:C214)</f>
        <v>2536.4</v>
      </c>
      <c r="D205" s="32">
        <f>SUM(D207:D214)</f>
        <v>0</v>
      </c>
      <c r="E205" s="32">
        <f t="shared" si="12"/>
        <v>2536.4</v>
      </c>
      <c r="F205" s="32">
        <f>SUM(F207:F214)</f>
        <v>-133.9</v>
      </c>
      <c r="G205" s="39">
        <f aca="true" t="shared" si="16" ref="G205:M205">SUM(G206:G214)</f>
        <v>2402.5</v>
      </c>
      <c r="H205" s="39">
        <f t="shared" si="16"/>
        <v>-479.2</v>
      </c>
      <c r="I205" s="39">
        <f t="shared" si="16"/>
        <v>1923.3</v>
      </c>
      <c r="J205" s="39">
        <f t="shared" si="16"/>
        <v>-11.5</v>
      </c>
      <c r="K205" s="39">
        <f t="shared" si="16"/>
        <v>1911.8</v>
      </c>
      <c r="L205" s="39">
        <f t="shared" si="16"/>
        <v>0</v>
      </c>
      <c r="M205" s="39">
        <f t="shared" si="16"/>
        <v>1911.8</v>
      </c>
    </row>
    <row r="206" spans="1:13" ht="15.75" outlineLevel="1">
      <c r="A206" s="26" t="s">
        <v>329</v>
      </c>
      <c r="B206" s="27" t="s">
        <v>330</v>
      </c>
      <c r="C206" s="36"/>
      <c r="D206" s="36"/>
      <c r="E206" s="36"/>
      <c r="F206" s="36"/>
      <c r="G206" s="41">
        <v>0</v>
      </c>
      <c r="H206" s="41">
        <v>677</v>
      </c>
      <c r="I206" s="41">
        <f>G206+H206</f>
        <v>677</v>
      </c>
      <c r="J206" s="41"/>
      <c r="K206" s="41">
        <f>I206+J206</f>
        <v>677</v>
      </c>
      <c r="L206" s="41"/>
      <c r="M206" s="41">
        <f>K206+L206</f>
        <v>677</v>
      </c>
    </row>
    <row r="207" spans="1:13" ht="15.75" outlineLevel="1">
      <c r="A207" s="26" t="s">
        <v>265</v>
      </c>
      <c r="B207" s="27" t="s">
        <v>113</v>
      </c>
      <c r="C207" s="36">
        <v>1339.9</v>
      </c>
      <c r="D207" s="36">
        <v>0</v>
      </c>
      <c r="E207" s="36">
        <f t="shared" si="12"/>
        <v>1339.9</v>
      </c>
      <c r="F207" s="36">
        <v>122</v>
      </c>
      <c r="G207" s="41">
        <f t="shared" si="13"/>
        <v>1461.9</v>
      </c>
      <c r="H207" s="41">
        <f>-233.2+17.6</f>
        <v>-215.6</v>
      </c>
      <c r="I207" s="41">
        <f aca="true" t="shared" si="17" ref="I207:M214">G207+H207</f>
        <v>1246.3</v>
      </c>
      <c r="J207" s="41">
        <v>-11.5</v>
      </c>
      <c r="K207" s="41">
        <f t="shared" si="17"/>
        <v>1234.8</v>
      </c>
      <c r="L207" s="41"/>
      <c r="M207" s="41">
        <f t="shared" si="17"/>
        <v>1234.8</v>
      </c>
    </row>
    <row r="208" spans="1:13" ht="15.75" hidden="1" outlineLevel="1">
      <c r="A208" s="26" t="s">
        <v>266</v>
      </c>
      <c r="B208" s="27" t="s">
        <v>99</v>
      </c>
      <c r="C208" s="36">
        <v>69.3</v>
      </c>
      <c r="D208" s="36">
        <v>0</v>
      </c>
      <c r="E208" s="36">
        <f t="shared" si="12"/>
        <v>69.3</v>
      </c>
      <c r="F208" s="36">
        <v>-72.7</v>
      </c>
      <c r="G208" s="41">
        <f t="shared" si="13"/>
        <v>-3.4</v>
      </c>
      <c r="H208" s="41">
        <v>3.4</v>
      </c>
      <c r="I208" s="41">
        <f t="shared" si="17"/>
        <v>0</v>
      </c>
      <c r="J208" s="41"/>
      <c r="K208" s="41">
        <f t="shared" si="17"/>
        <v>0</v>
      </c>
      <c r="L208" s="41"/>
      <c r="M208" s="41">
        <f t="shared" si="17"/>
        <v>0</v>
      </c>
    </row>
    <row r="209" spans="1:13" ht="15.75" hidden="1" outlineLevel="1">
      <c r="A209" s="26" t="s">
        <v>267</v>
      </c>
      <c r="B209" s="27" t="s">
        <v>114</v>
      </c>
      <c r="C209" s="36">
        <v>304.9</v>
      </c>
      <c r="D209" s="36">
        <v>0</v>
      </c>
      <c r="E209" s="36">
        <f t="shared" si="12"/>
        <v>304.9</v>
      </c>
      <c r="F209" s="36">
        <v>-88.2</v>
      </c>
      <c r="G209" s="41">
        <f t="shared" si="13"/>
        <v>216.7</v>
      </c>
      <c r="H209" s="41">
        <v>-216.7</v>
      </c>
      <c r="I209" s="41">
        <f t="shared" si="17"/>
        <v>0</v>
      </c>
      <c r="J209" s="41"/>
      <c r="K209" s="41">
        <f t="shared" si="17"/>
        <v>0</v>
      </c>
      <c r="L209" s="41"/>
      <c r="M209" s="41">
        <f t="shared" si="17"/>
        <v>0</v>
      </c>
    </row>
    <row r="210" spans="1:13" ht="15.75" hidden="1" outlineLevel="1">
      <c r="A210" s="26" t="s">
        <v>268</v>
      </c>
      <c r="B210" s="27" t="s">
        <v>115</v>
      </c>
      <c r="C210" s="36">
        <v>79.6</v>
      </c>
      <c r="D210" s="36">
        <v>0</v>
      </c>
      <c r="E210" s="36">
        <f t="shared" si="12"/>
        <v>79.6</v>
      </c>
      <c r="F210" s="36"/>
      <c r="G210" s="41">
        <f t="shared" si="13"/>
        <v>79.6</v>
      </c>
      <c r="H210" s="41">
        <v>-79.6</v>
      </c>
      <c r="I210" s="41">
        <f t="shared" si="17"/>
        <v>0</v>
      </c>
      <c r="J210" s="41"/>
      <c r="K210" s="41">
        <f t="shared" si="17"/>
        <v>0</v>
      </c>
      <c r="L210" s="41"/>
      <c r="M210" s="41">
        <f t="shared" si="17"/>
        <v>0</v>
      </c>
    </row>
    <row r="211" spans="1:13" ht="47.25" customHeight="1" hidden="1" outlineLevel="1">
      <c r="A211" s="26" t="s">
        <v>269</v>
      </c>
      <c r="B211" s="27" t="s">
        <v>118</v>
      </c>
      <c r="C211" s="36">
        <v>212.6</v>
      </c>
      <c r="D211" s="36">
        <v>0</v>
      </c>
      <c r="E211" s="36">
        <f t="shared" si="12"/>
        <v>212.6</v>
      </c>
      <c r="F211" s="36">
        <v>-111.8</v>
      </c>
      <c r="G211" s="41">
        <f t="shared" si="13"/>
        <v>100.8</v>
      </c>
      <c r="H211" s="41">
        <v>-100.8</v>
      </c>
      <c r="I211" s="41">
        <f t="shared" si="17"/>
        <v>0</v>
      </c>
      <c r="J211" s="41"/>
      <c r="K211" s="41">
        <f t="shared" si="17"/>
        <v>0</v>
      </c>
      <c r="L211" s="41"/>
      <c r="M211" s="41">
        <f t="shared" si="17"/>
        <v>0</v>
      </c>
    </row>
    <row r="212" spans="1:13" ht="31.5" hidden="1" outlineLevel="1">
      <c r="A212" s="26" t="s">
        <v>270</v>
      </c>
      <c r="B212" s="27" t="s">
        <v>119</v>
      </c>
      <c r="C212" s="36">
        <v>119.3</v>
      </c>
      <c r="D212" s="36">
        <v>0</v>
      </c>
      <c r="E212" s="36">
        <f t="shared" si="12"/>
        <v>119.3</v>
      </c>
      <c r="F212" s="36"/>
      <c r="G212" s="41">
        <f t="shared" si="13"/>
        <v>119.3</v>
      </c>
      <c r="H212" s="41">
        <v>-119.3</v>
      </c>
      <c r="I212" s="41">
        <f t="shared" si="17"/>
        <v>0</v>
      </c>
      <c r="J212" s="41"/>
      <c r="K212" s="41">
        <f t="shared" si="17"/>
        <v>0</v>
      </c>
      <c r="L212" s="41"/>
      <c r="M212" s="41">
        <f t="shared" si="17"/>
        <v>0</v>
      </c>
    </row>
    <row r="213" spans="1:13" ht="15.75" hidden="1" outlineLevel="1">
      <c r="A213" s="26" t="s">
        <v>271</v>
      </c>
      <c r="B213" s="27" t="s">
        <v>120</v>
      </c>
      <c r="C213" s="36">
        <v>184.8</v>
      </c>
      <c r="D213" s="36">
        <v>0</v>
      </c>
      <c r="E213" s="36">
        <f aca="true" t="shared" si="18" ref="E213:E222">C213+D213</f>
        <v>184.8</v>
      </c>
      <c r="F213" s="36">
        <v>16.8</v>
      </c>
      <c r="G213" s="41">
        <f aca="true" t="shared" si="19" ref="G213:G226">E213+F213</f>
        <v>201.6</v>
      </c>
      <c r="H213" s="41">
        <v>-201.6</v>
      </c>
      <c r="I213" s="41">
        <f t="shared" si="17"/>
        <v>0</v>
      </c>
      <c r="J213" s="41"/>
      <c r="K213" s="41">
        <f t="shared" si="17"/>
        <v>0</v>
      </c>
      <c r="L213" s="41"/>
      <c r="M213" s="41">
        <f t="shared" si="17"/>
        <v>0</v>
      </c>
    </row>
    <row r="214" spans="1:13" ht="31.5" hidden="1" outlineLevel="1">
      <c r="A214" s="26" t="s">
        <v>272</v>
      </c>
      <c r="B214" s="27" t="s">
        <v>121</v>
      </c>
      <c r="C214" s="36">
        <v>226</v>
      </c>
      <c r="D214" s="36">
        <v>0</v>
      </c>
      <c r="E214" s="36">
        <f t="shared" si="18"/>
        <v>226</v>
      </c>
      <c r="F214" s="36"/>
      <c r="G214" s="41">
        <f t="shared" si="19"/>
        <v>226</v>
      </c>
      <c r="H214" s="41">
        <v>-226</v>
      </c>
      <c r="I214" s="41">
        <f t="shared" si="17"/>
        <v>0</v>
      </c>
      <c r="J214" s="41"/>
      <c r="K214" s="41">
        <f t="shared" si="17"/>
        <v>0</v>
      </c>
      <c r="L214" s="41"/>
      <c r="M214" s="41">
        <f t="shared" si="17"/>
        <v>0</v>
      </c>
    </row>
    <row r="215" spans="1:13" ht="69" customHeight="1" outlineLevel="1">
      <c r="A215" s="23" t="s">
        <v>273</v>
      </c>
      <c r="B215" s="24" t="s">
        <v>68</v>
      </c>
      <c r="C215" s="32">
        <f>SUM(C216:C226)</f>
        <v>5427.4</v>
      </c>
      <c r="D215" s="32">
        <f>SUM(D216:D226)</f>
        <v>-17.1</v>
      </c>
      <c r="E215" s="32">
        <f t="shared" si="18"/>
        <v>5410.3</v>
      </c>
      <c r="F215" s="32">
        <f aca="true" t="shared" si="20" ref="F215:M215">SUM(F216:F226)</f>
        <v>50.6</v>
      </c>
      <c r="G215" s="39">
        <f t="shared" si="20"/>
        <v>5460.9</v>
      </c>
      <c r="H215" s="39">
        <f t="shared" si="20"/>
        <v>1494.2</v>
      </c>
      <c r="I215" s="39">
        <f t="shared" si="20"/>
        <v>6955.1</v>
      </c>
      <c r="J215" s="39">
        <f t="shared" si="20"/>
        <v>-633.74</v>
      </c>
      <c r="K215" s="39">
        <f t="shared" si="20"/>
        <v>6321.36</v>
      </c>
      <c r="L215" s="39">
        <f t="shared" si="20"/>
        <v>-536.9</v>
      </c>
      <c r="M215" s="39">
        <f t="shared" si="20"/>
        <v>5784.46</v>
      </c>
    </row>
    <row r="216" spans="1:13" ht="15.75" outlineLevel="1">
      <c r="A216" s="26" t="s">
        <v>274</v>
      </c>
      <c r="B216" s="27" t="s">
        <v>113</v>
      </c>
      <c r="C216" s="36">
        <v>3713.3</v>
      </c>
      <c r="D216" s="36">
        <v>-35.7</v>
      </c>
      <c r="E216" s="36">
        <f t="shared" si="18"/>
        <v>3677.6</v>
      </c>
      <c r="F216" s="36">
        <v>452.6</v>
      </c>
      <c r="G216" s="41">
        <f t="shared" si="19"/>
        <v>4130.2</v>
      </c>
      <c r="H216" s="41">
        <v>1469.2</v>
      </c>
      <c r="I216" s="41">
        <f>G216+H216</f>
        <v>5599.4</v>
      </c>
      <c r="J216" s="41">
        <v>-909.94</v>
      </c>
      <c r="K216" s="41">
        <f>I216+J216</f>
        <v>4689.46</v>
      </c>
      <c r="L216" s="41">
        <v>-448.9</v>
      </c>
      <c r="M216" s="41">
        <f>K216+L216</f>
        <v>4240.56</v>
      </c>
    </row>
    <row r="217" spans="1:13" ht="15.75" outlineLevel="1">
      <c r="A217" s="26" t="s">
        <v>331</v>
      </c>
      <c r="B217" s="27" t="s">
        <v>99</v>
      </c>
      <c r="C217" s="36"/>
      <c r="D217" s="36"/>
      <c r="E217" s="36"/>
      <c r="F217" s="36"/>
      <c r="G217" s="41">
        <v>0</v>
      </c>
      <c r="H217" s="41">
        <v>10</v>
      </c>
      <c r="I217" s="41">
        <f aca="true" t="shared" si="21" ref="I217:M226">G217+H217</f>
        <v>10</v>
      </c>
      <c r="J217" s="41">
        <v>183.1</v>
      </c>
      <c r="K217" s="41">
        <f t="shared" si="21"/>
        <v>193.1</v>
      </c>
      <c r="L217" s="41">
        <v>5</v>
      </c>
      <c r="M217" s="41">
        <f t="shared" si="21"/>
        <v>198.1</v>
      </c>
    </row>
    <row r="218" spans="1:13" ht="15.75" outlineLevel="1">
      <c r="A218" s="26" t="s">
        <v>332</v>
      </c>
      <c r="B218" s="27" t="s">
        <v>114</v>
      </c>
      <c r="C218" s="36"/>
      <c r="D218" s="36"/>
      <c r="E218" s="36"/>
      <c r="F218" s="36"/>
      <c r="G218" s="41">
        <v>0</v>
      </c>
      <c r="H218" s="41">
        <v>15</v>
      </c>
      <c r="I218" s="41">
        <f t="shared" si="21"/>
        <v>15</v>
      </c>
      <c r="J218" s="41"/>
      <c r="K218" s="41">
        <f t="shared" si="21"/>
        <v>15</v>
      </c>
      <c r="L218" s="41"/>
      <c r="M218" s="41">
        <f t="shared" si="21"/>
        <v>15</v>
      </c>
    </row>
    <row r="219" spans="1:13" ht="15.75" outlineLevel="1">
      <c r="A219" s="26" t="s">
        <v>275</v>
      </c>
      <c r="B219" s="27" t="s">
        <v>115</v>
      </c>
      <c r="C219" s="36">
        <v>865.7</v>
      </c>
      <c r="D219" s="36">
        <v>0</v>
      </c>
      <c r="E219" s="36">
        <f t="shared" si="18"/>
        <v>865.7</v>
      </c>
      <c r="F219" s="36">
        <v>-845.7</v>
      </c>
      <c r="G219" s="41">
        <f t="shared" si="19"/>
        <v>20</v>
      </c>
      <c r="H219" s="41"/>
      <c r="I219" s="41">
        <f t="shared" si="21"/>
        <v>20</v>
      </c>
      <c r="J219" s="41"/>
      <c r="K219" s="41">
        <f t="shared" si="21"/>
        <v>20</v>
      </c>
      <c r="L219" s="41"/>
      <c r="M219" s="41">
        <f t="shared" si="21"/>
        <v>20</v>
      </c>
    </row>
    <row r="220" spans="1:13" ht="28.5" customHeight="1" outlineLevel="1">
      <c r="A220" s="26" t="s">
        <v>276</v>
      </c>
      <c r="B220" s="27" t="s">
        <v>116</v>
      </c>
      <c r="C220" s="36">
        <v>440</v>
      </c>
      <c r="D220" s="36">
        <v>0</v>
      </c>
      <c r="E220" s="36">
        <f t="shared" si="18"/>
        <v>440</v>
      </c>
      <c r="F220" s="36">
        <v>25</v>
      </c>
      <c r="G220" s="41">
        <f t="shared" si="19"/>
        <v>465</v>
      </c>
      <c r="H220" s="41"/>
      <c r="I220" s="41">
        <f t="shared" si="21"/>
        <v>465</v>
      </c>
      <c r="J220" s="41">
        <v>93.1</v>
      </c>
      <c r="K220" s="41">
        <f t="shared" si="21"/>
        <v>558.1</v>
      </c>
      <c r="L220" s="41">
        <v>-100</v>
      </c>
      <c r="M220" s="41">
        <f t="shared" si="21"/>
        <v>458.1</v>
      </c>
    </row>
    <row r="221" spans="1:13" ht="15.75" outlineLevel="1">
      <c r="A221" s="26" t="s">
        <v>277</v>
      </c>
      <c r="B221" s="27" t="s">
        <v>120</v>
      </c>
      <c r="C221" s="36">
        <v>32.4</v>
      </c>
      <c r="D221" s="36">
        <v>0</v>
      </c>
      <c r="E221" s="36">
        <f t="shared" si="18"/>
        <v>32.4</v>
      </c>
      <c r="F221" s="36">
        <v>8.7</v>
      </c>
      <c r="G221" s="41">
        <f t="shared" si="19"/>
        <v>41.1</v>
      </c>
      <c r="H221" s="41"/>
      <c r="I221" s="41">
        <f t="shared" si="21"/>
        <v>41.1</v>
      </c>
      <c r="J221" s="41"/>
      <c r="K221" s="41">
        <f t="shared" si="21"/>
        <v>41.1</v>
      </c>
      <c r="L221" s="41">
        <v>7</v>
      </c>
      <c r="M221" s="41">
        <f t="shared" si="21"/>
        <v>48.1</v>
      </c>
    </row>
    <row r="222" spans="1:13" ht="15.75" outlineLevel="1">
      <c r="A222" s="26" t="s">
        <v>278</v>
      </c>
      <c r="B222" s="27" t="s">
        <v>130</v>
      </c>
      <c r="C222" s="36">
        <v>10</v>
      </c>
      <c r="D222" s="36">
        <v>0</v>
      </c>
      <c r="E222" s="36">
        <f t="shared" si="18"/>
        <v>10</v>
      </c>
      <c r="F222" s="36"/>
      <c r="G222" s="41">
        <f t="shared" si="19"/>
        <v>10</v>
      </c>
      <c r="H222" s="41"/>
      <c r="I222" s="41">
        <f t="shared" si="21"/>
        <v>10</v>
      </c>
      <c r="J222" s="41"/>
      <c r="K222" s="41">
        <f t="shared" si="21"/>
        <v>10</v>
      </c>
      <c r="L222" s="41"/>
      <c r="M222" s="41">
        <f t="shared" si="21"/>
        <v>10</v>
      </c>
    </row>
    <row r="223" spans="1:13" ht="15.75" outlineLevel="1">
      <c r="A223" s="26" t="s">
        <v>306</v>
      </c>
      <c r="B223" s="27" t="s">
        <v>133</v>
      </c>
      <c r="C223" s="36"/>
      <c r="D223" s="36"/>
      <c r="E223" s="36">
        <v>0</v>
      </c>
      <c r="F223" s="36">
        <v>60</v>
      </c>
      <c r="G223" s="41">
        <f t="shared" si="19"/>
        <v>60</v>
      </c>
      <c r="H223" s="41"/>
      <c r="I223" s="41">
        <f t="shared" si="21"/>
        <v>60</v>
      </c>
      <c r="J223" s="41"/>
      <c r="K223" s="41">
        <f t="shared" si="21"/>
        <v>60</v>
      </c>
      <c r="L223" s="41"/>
      <c r="M223" s="41">
        <f t="shared" si="21"/>
        <v>60</v>
      </c>
    </row>
    <row r="224" spans="1:13" ht="15.75" outlineLevel="1">
      <c r="A224" s="26" t="s">
        <v>279</v>
      </c>
      <c r="B224" s="27" t="s">
        <v>131</v>
      </c>
      <c r="C224" s="36">
        <v>300</v>
      </c>
      <c r="D224" s="36">
        <v>0</v>
      </c>
      <c r="E224" s="36">
        <f>C224+D224</f>
        <v>300</v>
      </c>
      <c r="F224" s="36">
        <v>350</v>
      </c>
      <c r="G224" s="41">
        <f t="shared" si="19"/>
        <v>650</v>
      </c>
      <c r="H224" s="41"/>
      <c r="I224" s="41">
        <f t="shared" si="21"/>
        <v>650</v>
      </c>
      <c r="J224" s="41"/>
      <c r="K224" s="41">
        <f t="shared" si="21"/>
        <v>650</v>
      </c>
      <c r="L224" s="41">
        <v>-150</v>
      </c>
      <c r="M224" s="41">
        <f t="shared" si="21"/>
        <v>500</v>
      </c>
    </row>
    <row r="225" spans="1:13" ht="15.75" outlineLevel="1">
      <c r="A225" s="26" t="s">
        <v>400</v>
      </c>
      <c r="B225" s="27" t="s">
        <v>128</v>
      </c>
      <c r="C225" s="36"/>
      <c r="D225" s="36"/>
      <c r="E225" s="36"/>
      <c r="F225" s="36"/>
      <c r="G225" s="41"/>
      <c r="H225" s="41"/>
      <c r="I225" s="41"/>
      <c r="J225" s="41"/>
      <c r="K225" s="41">
        <v>0</v>
      </c>
      <c r="L225" s="41">
        <v>150</v>
      </c>
      <c r="M225" s="41">
        <f>K225+L225</f>
        <v>150</v>
      </c>
    </row>
    <row r="226" spans="1:13" ht="15.75" outlineLevel="1">
      <c r="A226" s="26" t="s">
        <v>280</v>
      </c>
      <c r="B226" s="27" t="s">
        <v>132</v>
      </c>
      <c r="C226" s="36">
        <v>66</v>
      </c>
      <c r="D226" s="36">
        <v>18.6</v>
      </c>
      <c r="E226" s="36">
        <f>C226+D226</f>
        <v>84.6</v>
      </c>
      <c r="F226" s="36"/>
      <c r="G226" s="41">
        <f t="shared" si="19"/>
        <v>84.6</v>
      </c>
      <c r="H226" s="41"/>
      <c r="I226" s="41">
        <f t="shared" si="21"/>
        <v>84.6</v>
      </c>
      <c r="J226" s="41"/>
      <c r="K226" s="41">
        <f t="shared" si="21"/>
        <v>84.6</v>
      </c>
      <c r="L226" s="41"/>
      <c r="M226" s="41">
        <f t="shared" si="21"/>
        <v>84.6</v>
      </c>
    </row>
    <row r="227" spans="1:13" ht="15" customHeight="1">
      <c r="A227" s="81" t="s">
        <v>101</v>
      </c>
      <c r="B227" s="81"/>
      <c r="C227" s="32">
        <f aca="true" t="shared" si="22" ref="C227:J227">C169+C98+C8</f>
        <v>2766912.32</v>
      </c>
      <c r="D227" s="32">
        <f t="shared" si="22"/>
        <v>146235.78</v>
      </c>
      <c r="E227" s="32">
        <f t="shared" si="22"/>
        <v>2913148.1</v>
      </c>
      <c r="F227" s="32">
        <f t="shared" si="22"/>
        <v>2112.16</v>
      </c>
      <c r="G227" s="32">
        <f t="shared" si="22"/>
        <v>2915260.26</v>
      </c>
      <c r="H227" s="32">
        <f t="shared" si="22"/>
        <v>74544.03</v>
      </c>
      <c r="I227" s="32">
        <f t="shared" si="22"/>
        <v>2989802.29</v>
      </c>
      <c r="J227" s="32">
        <f t="shared" si="22"/>
        <v>8110.93</v>
      </c>
      <c r="K227" s="39">
        <f>I227+J227</f>
        <v>2997913.22</v>
      </c>
      <c r="L227" s="39">
        <f>L169+L98+L8</f>
        <v>39283.34</v>
      </c>
      <c r="M227" s="39">
        <f>K227+L227</f>
        <v>3037196.56</v>
      </c>
    </row>
    <row r="228" spans="1:13" ht="15" customHeight="1">
      <c r="A228" s="81" t="s">
        <v>102</v>
      </c>
      <c r="B228" s="81"/>
      <c r="C228" s="32">
        <f aca="true" t="shared" si="23" ref="C228:H228">C8+C169</f>
        <v>854750.92</v>
      </c>
      <c r="D228" s="32">
        <f t="shared" si="23"/>
        <v>26118.4</v>
      </c>
      <c r="E228" s="32">
        <f t="shared" si="23"/>
        <v>880869.32</v>
      </c>
      <c r="F228" s="32">
        <f t="shared" si="23"/>
        <v>124985.72</v>
      </c>
      <c r="G228" s="32">
        <f t="shared" si="23"/>
        <v>1005855.04</v>
      </c>
      <c r="H228" s="32">
        <f t="shared" si="23"/>
        <v>-57309.01</v>
      </c>
      <c r="I228" s="32">
        <f>I169+I8</f>
        <v>948544.03</v>
      </c>
      <c r="J228" s="32">
        <f>J8+J169</f>
        <v>-788.64</v>
      </c>
      <c r="K228" s="39">
        <f>I228+J228</f>
        <v>947755.39</v>
      </c>
      <c r="L228" s="39">
        <f>L8+L169</f>
        <v>-12245.11</v>
      </c>
      <c r="M228" s="39">
        <f>K228+L228</f>
        <v>935510.28</v>
      </c>
    </row>
    <row r="229" spans="1:13" ht="18" customHeight="1">
      <c r="A229" s="81" t="s">
        <v>103</v>
      </c>
      <c r="B229" s="81"/>
      <c r="C229" s="32">
        <f aca="true" t="shared" si="24" ref="C229:H229">C8</f>
        <v>762697.52</v>
      </c>
      <c r="D229" s="32">
        <f t="shared" si="24"/>
        <v>26482.6</v>
      </c>
      <c r="E229" s="32">
        <f t="shared" si="24"/>
        <v>789180.12</v>
      </c>
      <c r="F229" s="32">
        <f t="shared" si="24"/>
        <v>123881.32</v>
      </c>
      <c r="G229" s="32">
        <f t="shared" si="24"/>
        <v>913061.44</v>
      </c>
      <c r="H229" s="32">
        <f t="shared" si="24"/>
        <v>-61183.61</v>
      </c>
      <c r="I229" s="32">
        <f>G229+H229</f>
        <v>851877.83</v>
      </c>
      <c r="J229" s="32">
        <f>J8</f>
        <v>0</v>
      </c>
      <c r="K229" s="51">
        <f>K228-K169</f>
        <v>851877.83</v>
      </c>
      <c r="L229" s="39">
        <f>L8</f>
        <v>-9617.9</v>
      </c>
      <c r="M229" s="51" t="s">
        <v>401</v>
      </c>
    </row>
    <row r="230" spans="2:7" ht="15.75">
      <c r="B230" s="52"/>
      <c r="C230" s="4"/>
      <c r="D230" s="4"/>
      <c r="E230" s="53"/>
      <c r="F230" s="4"/>
      <c r="G230" s="53"/>
    </row>
    <row r="231" spans="2:7" ht="15.75" hidden="1" outlineLevel="1">
      <c r="B231" s="52"/>
      <c r="C231" s="4"/>
      <c r="D231" s="4"/>
      <c r="E231" s="79"/>
      <c r="F231" s="79"/>
      <c r="G231" s="79"/>
    </row>
    <row r="232" spans="2:7" ht="15.75" hidden="1" outlineLevel="1">
      <c r="B232" s="55" t="s">
        <v>307</v>
      </c>
      <c r="C232" s="56"/>
      <c r="D232" s="56"/>
      <c r="E232" s="57">
        <f>E9</f>
        <v>548191.78</v>
      </c>
      <c r="F232" s="57">
        <f>F9</f>
        <v>0</v>
      </c>
      <c r="G232" s="58">
        <f>E232+F232</f>
        <v>548191.78</v>
      </c>
    </row>
    <row r="233" spans="2:7" ht="15.75" hidden="1" outlineLevel="1">
      <c r="B233" s="59" t="s">
        <v>308</v>
      </c>
      <c r="C233" s="60"/>
      <c r="D233" s="60"/>
      <c r="E233" s="61">
        <f>E33</f>
        <v>240988.34</v>
      </c>
      <c r="F233" s="61">
        <f>F33</f>
        <v>123881.32</v>
      </c>
      <c r="G233" s="62">
        <f>E233+F233</f>
        <v>364869.66</v>
      </c>
    </row>
    <row r="234" spans="2:7" ht="15.75" hidden="1" outlineLevel="1">
      <c r="B234" s="59" t="s">
        <v>309</v>
      </c>
      <c r="C234" s="60"/>
      <c r="D234" s="60"/>
      <c r="E234" s="61">
        <f>E98</f>
        <v>2032278.78</v>
      </c>
      <c r="F234" s="61">
        <f>F98</f>
        <v>-122873.56</v>
      </c>
      <c r="G234" s="62">
        <f>E234+F234</f>
        <v>1909405.22</v>
      </c>
    </row>
    <row r="235" spans="2:7" ht="15.75" hidden="1" outlineLevel="1">
      <c r="B235" s="59" t="s">
        <v>310</v>
      </c>
      <c r="C235" s="60"/>
      <c r="D235" s="60"/>
      <c r="E235" s="61">
        <f>E169</f>
        <v>91689.2</v>
      </c>
      <c r="F235" s="61">
        <f>F169</f>
        <v>1104.4</v>
      </c>
      <c r="G235" s="62">
        <f>E235+F235</f>
        <v>92793.6</v>
      </c>
    </row>
    <row r="236" spans="2:7" ht="15.75" hidden="1" outlineLevel="1">
      <c r="B236" s="63"/>
      <c r="C236" s="64"/>
      <c r="D236" s="64"/>
      <c r="E236" s="65">
        <f>E232+E233+E234+E235</f>
        <v>2913148.1</v>
      </c>
      <c r="F236" s="65">
        <f>F232+F233+F234+F235</f>
        <v>2112.16</v>
      </c>
      <c r="G236" s="66">
        <f>G232+G233+G234+G235</f>
        <v>2915260.26</v>
      </c>
    </row>
    <row r="237" spans="2:7" ht="15.75" hidden="1" outlineLevel="1">
      <c r="B237" s="52"/>
      <c r="C237" s="4"/>
      <c r="D237" s="4"/>
      <c r="E237" s="4"/>
      <c r="F237" s="4"/>
      <c r="G237" s="4"/>
    </row>
    <row r="238" spans="2:7" ht="15.75" hidden="1" outlineLevel="1">
      <c r="B238" s="52"/>
      <c r="C238" s="4"/>
      <c r="D238" s="4"/>
      <c r="E238" s="54"/>
      <c r="F238" s="4"/>
      <c r="G238" s="4"/>
    </row>
    <row r="239" spans="2:7" ht="47.25" customHeight="1" hidden="1" outlineLevel="1">
      <c r="B239" s="67"/>
      <c r="C239" s="68"/>
      <c r="D239" s="68"/>
      <c r="E239" s="69" t="s">
        <v>313</v>
      </c>
      <c r="F239" s="69" t="s">
        <v>311</v>
      </c>
      <c r="G239" s="70" t="s">
        <v>312</v>
      </c>
    </row>
    <row r="240" spans="2:7" ht="15.75" hidden="1" outlineLevel="1">
      <c r="B240" s="59" t="s">
        <v>307</v>
      </c>
      <c r="C240" s="71"/>
      <c r="D240" s="71"/>
      <c r="E240" s="28">
        <v>0</v>
      </c>
      <c r="F240" s="28">
        <f>F9</f>
        <v>0</v>
      </c>
      <c r="G240" s="72">
        <f>E240+F240</f>
        <v>0</v>
      </c>
    </row>
    <row r="241" spans="2:7" ht="15.75" hidden="1" outlineLevel="1">
      <c r="B241" s="59" t="s">
        <v>308</v>
      </c>
      <c r="C241" s="71"/>
      <c r="D241" s="71"/>
      <c r="E241" s="28">
        <v>0</v>
      </c>
      <c r="F241" s="28">
        <f>F33</f>
        <v>123881.32</v>
      </c>
      <c r="G241" s="72">
        <f>E241+F241</f>
        <v>123881.32</v>
      </c>
    </row>
    <row r="242" spans="2:7" ht="15.75" hidden="1" outlineLevel="1">
      <c r="B242" s="59" t="s">
        <v>309</v>
      </c>
      <c r="C242" s="71"/>
      <c r="D242" s="71"/>
      <c r="E242" s="28">
        <v>70.96</v>
      </c>
      <c r="F242" s="28">
        <f>129.9+157.002+599.9+F165</f>
        <v>-122994.52</v>
      </c>
      <c r="G242" s="72">
        <f>E242+F242</f>
        <v>-122923.56</v>
      </c>
    </row>
    <row r="243" spans="2:7" ht="15.75" hidden="1" outlineLevel="1">
      <c r="B243" s="59" t="s">
        <v>310</v>
      </c>
      <c r="C243" s="71"/>
      <c r="D243" s="71"/>
      <c r="E243" s="28">
        <v>-118.8</v>
      </c>
      <c r="F243" s="28">
        <f>G243-E243</f>
        <v>1223.2</v>
      </c>
      <c r="G243" s="72">
        <f>F235</f>
        <v>1104.4</v>
      </c>
    </row>
    <row r="244" spans="2:7" ht="15.75" hidden="1" outlineLevel="1">
      <c r="B244" s="73"/>
      <c r="C244" s="74"/>
      <c r="D244" s="74"/>
      <c r="E244" s="75">
        <f>E240+E241+E242+E243</f>
        <v>-47.84</v>
      </c>
      <c r="F244" s="75">
        <f>F240+F241+F242+F243</f>
        <v>2110</v>
      </c>
      <c r="G244" s="76">
        <f>G240+G241+G242+G243</f>
        <v>2062.16</v>
      </c>
    </row>
    <row r="245" spans="2:7" ht="15.75" hidden="1" outlineLevel="1">
      <c r="B245" s="52"/>
      <c r="C245" s="4"/>
      <c r="D245" s="4"/>
      <c r="E245" s="77"/>
      <c r="F245" s="77"/>
      <c r="G245" s="77"/>
    </row>
    <row r="246" spans="2:13" ht="15.75" collapsed="1">
      <c r="B246" s="52"/>
      <c r="C246" s="4"/>
      <c r="D246" s="4"/>
      <c r="E246" s="53"/>
      <c r="F246" s="53"/>
      <c r="G246" s="53"/>
      <c r="M246" s="78"/>
    </row>
    <row r="247" spans="2:7" ht="15.75">
      <c r="B247" s="52"/>
      <c r="C247" s="4"/>
      <c r="D247" s="4"/>
      <c r="E247" s="4"/>
      <c r="F247" s="4"/>
      <c r="G247" s="4"/>
    </row>
    <row r="248" spans="1:7" ht="15.75">
      <c r="A248" s="6" t="s">
        <v>281</v>
      </c>
      <c r="B248" s="52"/>
      <c r="C248" s="4"/>
      <c r="D248" s="4"/>
      <c r="E248" s="4"/>
      <c r="F248" s="4"/>
      <c r="G248" s="4"/>
    </row>
    <row r="250" ht="15.75">
      <c r="A250" s="6" t="s">
        <v>282</v>
      </c>
    </row>
  </sheetData>
  <sheetProtection/>
  <mergeCells count="5">
    <mergeCell ref="E231:G231"/>
    <mergeCell ref="B4:E4"/>
    <mergeCell ref="A227:B227"/>
    <mergeCell ref="A228:B228"/>
    <mergeCell ref="A229:B229"/>
  </mergeCells>
  <printOptions/>
  <pageMargins left="0.984251968503937" right="0.35433070866141736" top="0.7480314960629921" bottom="0.7480314960629921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2008-12-26T03:29:44Z</cp:lastPrinted>
  <dcterms:created xsi:type="dcterms:W3CDTF">2005-12-28T19:43:42Z</dcterms:created>
  <dcterms:modified xsi:type="dcterms:W3CDTF">2009-01-13T06:03:56Z</dcterms:modified>
  <cp:category/>
  <cp:version/>
  <cp:contentType/>
  <cp:contentStatus/>
</cp:coreProperties>
</file>