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50" windowHeight="12390" activeTab="0"/>
  </bookViews>
  <sheets>
    <sheet name="Доходы" sheetId="1" r:id="rId1"/>
  </sheets>
  <definedNames>
    <definedName name="_xlnm.Print_Titles" localSheetId="0">'Доходы'!$7:$8</definedName>
  </definedNames>
  <calcPr fullCalcOnLoad="1" fullPrecision="0"/>
</workbook>
</file>

<file path=xl/sharedStrings.xml><?xml version="1.0" encoding="utf-8"?>
<sst xmlns="http://schemas.openxmlformats.org/spreadsheetml/2006/main" count="438" uniqueCount="384">
  <si>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</si>
  <si>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</si>
  <si>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</si>
  <si>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</si>
  <si>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</si>
  <si>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</si>
  <si>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</si>
  <si>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</si>
  <si>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</si>
  <si>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</si>
  <si>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</si>
  <si>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</si>
  <si>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</si>
  <si>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</si>
  <si>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</si>
  <si>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</si>
  <si>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</si>
  <si>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</si>
  <si>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</si>
  <si>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</si>
  <si>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</si>
  <si>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</si>
  <si>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</si>
  <si>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</si>
  <si>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</si>
  <si>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</si>
  <si>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</si>
  <si>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</si>
  <si>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</si>
  <si>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</si>
  <si>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</si>
  <si>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</si>
  <si>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</si>
  <si>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</si>
  <si>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</si>
  <si>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</si>
  <si>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</si>
  <si>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</si>
  <si>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</si>
  <si>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</si>
  <si>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</si>
  <si>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</si>
  <si>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</si>
  <si>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</si>
  <si>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</si>
  <si>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</si>
  <si>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</si>
  <si>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</si>
  <si>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</si>
  <si>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</si>
  <si>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</si>
  <si>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</si>
  <si>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</si>
  <si>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</si>
  <si>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</si>
  <si>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</si>
  <si>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</si>
  <si>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</si>
  <si>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</si>
  <si>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</si>
  <si>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</si>
  <si>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</si>
  <si>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</si>
  <si>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</si>
  <si>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</si>
  <si>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</si>
  <si>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</si>
  <si>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</si>
  <si>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</si>
  <si>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</si>
  <si>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</si>
  <si>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</si>
  <si>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</si>
  <si>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</si>
  <si>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</si>
  <si>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</si>
  <si>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</si>
  <si>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</si>
  <si>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</si>
  <si>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</si>
  <si>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</si>
  <si>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</si>
  <si>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</si>
  <si>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</si>
  <si>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</si>
  <si>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</si>
  <si>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</si>
  <si>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</si>
  <si>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</si>
  <si>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</si>
  <si>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</si>
  <si>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</si>
  <si>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</si>
  <si>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</si>
  <si>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</si>
  <si>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</si>
  <si>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</si>
  <si>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</si>
  <si>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</si>
  <si>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</si>
  <si>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</si>
  <si>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</si>
  <si>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</si>
  <si>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</si>
  <si>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</si>
  <si>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в том числе: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</si>
  <si>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</si>
  <si>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</si>
  <si>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</si>
  <si>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</si>
  <si>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</si>
  <si>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</si>
  <si>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</si>
  <si>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</si>
  <si>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</si>
  <si>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</si>
  <si>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</si>
  <si>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</si>
  <si>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</si>
  <si>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</si>
  <si>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</si>
  <si>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</si>
  <si>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</si>
  <si>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</si>
  <si>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</si>
  <si>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</si>
  <si>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</si>
  <si>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</si>
  <si>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</si>
  <si>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</si>
  <si>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</si>
  <si>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</si>
  <si>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</si>
  <si>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</si>
  <si>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</si>
  <si>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</si>
  <si>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</si>
  <si>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</si>
  <si>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</si>
  <si>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</si>
  <si>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</si>
  <si>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</si>
  <si>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</si>
  <si>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</si>
  <si>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</si>
  <si>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</si>
  <si>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</si>
  <si>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</si>
  <si>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</si>
  <si>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</si>
  <si>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</si>
  <si>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</si>
  <si>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</si>
  <si>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</si>
  <si>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</si>
  <si>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</si>
  <si>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</si>
  <si>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</si>
  <si>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</si>
  <si>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</si>
  <si>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</si>
  <si>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</si>
  <si>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</si>
  <si>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</si>
  <si>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</si>
  <si>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</si>
  <si>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</si>
  <si>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</si>
  <si>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</si>
  <si>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</si>
  <si>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</si>
  <si>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</si>
  <si>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</si>
  <si>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</si>
  <si>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</si>
  <si>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</si>
  <si>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</si>
  <si>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</si>
  <si>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</si>
  <si>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</si>
  <si>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</si>
  <si>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</si>
  <si>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</si>
  <si>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</si>
  <si>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</si>
  <si>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</si>
  <si>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</si>
  <si>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</si>
  <si>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</si>
  <si>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</si>
  <si>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</si>
  <si>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</si>
  <si>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</si>
  <si>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</si>
  <si>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</si>
  <si>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</si>
  <si>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</si>
  <si>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</si>
  <si>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</si>
  <si>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</si>
  <si>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</si>
  <si>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</si>
  <si>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</si>
  <si>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</si>
  <si>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</si>
  <si>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</si>
  <si>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</si>
  <si>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</si>
  <si>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</si>
  <si>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</si>
  <si>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</si>
  <si>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</si>
  <si>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</si>
  <si>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</si>
  <si>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</si>
  <si>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</si>
  <si>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</si>
  <si>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</si>
  <si>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</si>
  <si>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</si>
  <si>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</si>
  <si>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</si>
  <si>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</si>
  <si>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</si>
  <si>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</si>
  <si>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</si>
  <si>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</si>
  <si>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</si>
  <si>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</si>
  <si>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</si>
  <si>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</si>
  <si>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</si>
  <si>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</si>
  <si>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</si>
  <si>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</si>
  <si>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</si>
  <si>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</si>
  <si>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</si>
  <si>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</si>
  <si>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</si>
  <si>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</si>
  <si>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</si>
  <si>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</si>
  <si>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</si>
  <si>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</si>
  <si>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</si>
  <si>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</si>
  <si>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</si>
  <si>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</si>
  <si>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</si>
  <si>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</si>
  <si>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</si>
  <si>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</si>
  <si>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</si>
  <si>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</si>
  <si>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</si>
  <si>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</si>
  <si>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</si>
  <si>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</si>
  <si>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</si>
  <si>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</si>
  <si>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</si>
  <si>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</si>
  <si>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</si>
  <si>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</si>
  <si>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</si>
  <si>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</si>
  <si>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</si>
  <si>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</si>
  <si>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</si>
  <si>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</si>
  <si>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</si>
  <si>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</si>
  <si>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</si>
  <si>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</si>
  <si>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</si>
  <si>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</si>
  <si>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</si>
  <si>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</si>
  <si>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</si>
  <si>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</si>
  <si>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Черноголова Татьяна Юрьевна    77 38 83</t>
  </si>
  <si>
    <t>Холоша Евгения Анатольевна      77 39 14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</si>
  <si>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</si>
  <si>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</si>
  <si>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803 2 02 04999 04 0003 151</t>
  </si>
  <si>
    <t>Прочие межбюджетные трансферты, передаваемые бюджетам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</si>
  <si>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</si>
  <si>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</si>
  <si>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</si>
  <si>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</si>
  <si>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</si>
  <si>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</si>
  <si>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820 1 16 90040 04 0000 140</t>
  </si>
  <si>
    <t>805 1 16 90040 04 0000 140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</si>
  <si>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</si>
  <si>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803 2 02 03007 04 0000 151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</si>
  <si>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</si>
  <si>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</si>
  <si>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803 2 02 02999 04 0017 151</t>
  </si>
  <si>
    <t>Субсидии на внедрение комплексного проекта модернизации образования</t>
  </si>
  <si>
    <t>952 1 17 05040 04 0000 180</t>
  </si>
  <si>
    <t>809 1 17 05040 04 0000 180</t>
  </si>
  <si>
    <t>498 1 16 90040 04 0000 140</t>
  </si>
  <si>
    <t>816 1 16 90040 04 0000 140</t>
  </si>
  <si>
    <t>810 1 16 90040 04 0000 140</t>
  </si>
  <si>
    <t>910 3 03 02040 00 0012 180</t>
  </si>
  <si>
    <t>налоговые</t>
  </si>
  <si>
    <t>неналоговые</t>
  </si>
  <si>
    <t xml:space="preserve">безвозмездные </t>
  </si>
  <si>
    <t>предпринимательская</t>
  </si>
  <si>
    <t>изменения после приказа</t>
  </si>
  <si>
    <t>всего изменения</t>
  </si>
  <si>
    <t>изменения по приказу №21</t>
  </si>
  <si>
    <t>803 2 02 02008 04 0000 151</t>
  </si>
  <si>
    <t>Субсидия на реализацию ФЦП "Жилище" в рамках подпрограммы "Обеспечение жильем молодых семей" на 2002-2010 годы</t>
  </si>
  <si>
    <t>803 2 02 02022 04 0000 151</t>
  </si>
  <si>
    <t>Субсидия на внедрение инновационных программ в общеобразовательных учреждениях Томской области</t>
  </si>
  <si>
    <t>803 2 02 02999 04 0019 151</t>
  </si>
  <si>
    <t>Субсидия на реализацию ОЦП "Предоставление молодым семьям госуд.поддержки на приобретение (строительство) жилья на территории Томской области на 2006-2010 годы"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</si>
  <si>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</si>
  <si>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182 1 09 01050 04 1000 110</t>
  </si>
  <si>
    <t>Налог на прибыль организаций, зачисляемый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</si>
  <si>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</si>
  <si>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</si>
  <si>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Возврат остатков субсидий и субвенций  из бюджетов городских округов</t>
  </si>
  <si>
    <t>803 1 19 04000 04 0000 151</t>
  </si>
  <si>
    <t>000 1 19 00000 00 0000 000</t>
  </si>
  <si>
    <t>Возврат остатков субсидий и субвенций  прошлых лет</t>
  </si>
  <si>
    <t>803 3 03 02040 00 0011 180</t>
  </si>
  <si>
    <t>Финансовое управление Администрации ЗАТО Северск</t>
  </si>
  <si>
    <t>894 3 03 02040 00 0012 180</t>
  </si>
  <si>
    <t>895 3 03 02040 00 0012 180</t>
  </si>
  <si>
    <t>803 2 02 01002 04 0000 151</t>
  </si>
  <si>
    <t>Дотации  на поддержку мер по обеспечению сбалансированности бюджетов закрытых административно-территориальных образований</t>
  </si>
  <si>
    <t>322 1 16 21040 04 0000 140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</si>
  <si>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</si>
  <si>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388 1 16 28000 01 0000 140</t>
  </si>
  <si>
    <t>952 1 16 32040 01 0000 140</t>
  </si>
  <si>
    <t>Возмещение сумм, израсходованных не по целевому назначению, а также доходов, полученных от их использования (в части бюджетов городских округов)</t>
  </si>
  <si>
    <t>081 1 16 90040 04 0000 140</t>
  </si>
  <si>
    <t>086 1 16 90040 04 0000 140</t>
  </si>
  <si>
    <t>177 1 16 90040 04 0000 140</t>
  </si>
  <si>
    <t>182 1 16 90040 04 0000 140</t>
  </si>
  <si>
    <t>192 1 16 90040 04 0000 140</t>
  </si>
  <si>
    <t>952 1 16 90040 04 0000 140</t>
  </si>
  <si>
    <t>Доходы бюджета ЗАТО Северск 
на 2008 год</t>
  </si>
  <si>
    <t>к Решению Думы ЗАТО Северск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</si>
  <si>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</si>
  <si>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</si>
  <si>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803 2 02 02999 04 0020 151</t>
  </si>
  <si>
    <t>Субсидии на компенсацию расходов по организации  теплоснабжения энергоснабжающим организациям, использующих в качестве топлива уголь</t>
  </si>
  <si>
    <t>908 3 02 02040 04 0000 440</t>
  </si>
  <si>
    <t>895 3 02 02040 04 0000 440</t>
  </si>
  <si>
    <t>ДОХОДЫ (без учета предпринимательской и иной прниносящей доход деятельности)</t>
  </si>
  <si>
    <t xml:space="preserve">Утвержд.Думой
ЗАТО Северск 
</t>
  </si>
  <si>
    <t xml:space="preserve">Уточн.Думой
ЗАТО Северск 
</t>
  </si>
  <si>
    <t>817 1 08 07140 01 0000 110</t>
  </si>
  <si>
    <t>803 2 02 02042 04 0000 151</t>
  </si>
  <si>
    <t>803 2 02 02068 04 0000 151</t>
  </si>
  <si>
    <t>Субсидии бюджетам городских округов на комплектование книжных фондов библиотек муниципальных образований</t>
  </si>
  <si>
    <t>803 2 02 03024 04 0130 151</t>
  </si>
  <si>
    <t>Субвенции на осуществление гос.полномочий по организации предоставления общедоступного и бесплатного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с отклонениями в развитии</t>
  </si>
  <si>
    <t>803 2 02 03024 04 0131 151</t>
  </si>
  <si>
    <t>803 2 02 03024 04 0132 151</t>
  </si>
  <si>
    <t>803 2 02 03024 04 0133 151</t>
  </si>
  <si>
    <t>Межбюджетные трансферты на стимулирующие выплаты в 2008 году  муниципальным общеобразовательным учреждениям, переходящим на новую систему оплаты труда с 1 сентября 2008 года</t>
  </si>
  <si>
    <t>Межбюджетные трансферты на модернизацию материально-технической учебной базы, приобретение программного и методического обеспечения муниципальных образовательных учреждений, внедряющих инновационные образовательные программы</t>
  </si>
  <si>
    <t>803 2 02 04999 04 0004 151</t>
  </si>
  <si>
    <t>803 2 02 04999 04 0005 151</t>
  </si>
  <si>
    <t>917 3 02 02040 04 0000 440</t>
  </si>
  <si>
    <t>000 1 18 00000 00 0000 000</t>
  </si>
  <si>
    <t>Доходы бюджетов  бюжетной системы Российской Федерации от возврата остатков субсидий и субвенций 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</si>
  <si>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</si>
  <si>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</si>
  <si>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</si>
  <si>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809 1 11 01040 04 0000 120</t>
  </si>
  <si>
    <t>Доходы от продажи квартир, находящихся в собственности городских округов</t>
  </si>
  <si>
    <t>809 1 14 01040 04 0000 410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</si>
  <si>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</si>
  <si>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 на срок до 8 лет </t>
  </si>
  <si>
    <r>
      <t>от   1</t>
    </r>
    <r>
      <rPr>
        <u val="single"/>
        <sz val="12"/>
        <rFont val="Arial"/>
        <family val="2"/>
      </rPr>
      <t>8.10.2007</t>
    </r>
    <r>
      <rPr>
        <sz val="12"/>
        <rFont val="Arial"/>
        <family val="2"/>
      </rPr>
      <t xml:space="preserve"> № </t>
    </r>
    <r>
      <rPr>
        <u val="single"/>
        <sz val="12"/>
        <rFont val="Arial"/>
        <family val="2"/>
      </rPr>
      <t>40/10</t>
    </r>
  </si>
  <si>
    <t>«Приложение 5</t>
  </si>
  <si>
    <t>851 877,83» 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</si>
</sst>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4"/>
      <name val="Arial"/>
      <family val="2"/>
    </font>
    <font>
      <u val="single"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9">
    <xf numFmtId="0" fontId="0" fillId="0" borderId="0" xfId="0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2" borderId="0" xfId="53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18" borderId="10" xfId="0" applyFont="1" applyFill="1" applyBorder="1" applyAlignment="1">
      <alignment/>
    </xf>
    <xf numFmtId="4" fontId="1" fillId="18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/>
    </xf>
    <xf numFmtId="4" fontId="4" fillId="18" borderId="11" xfId="0" applyNumberFormat="1" applyFont="1" applyFill="1" applyBorder="1" applyAlignment="1">
      <alignment/>
    </xf>
    <xf numFmtId="4" fontId="4" fillId="18" borderId="12" xfId="0" applyNumberFormat="1" applyFont="1" applyFill="1" applyBorder="1" applyAlignment="1">
      <alignment/>
    </xf>
    <xf numFmtId="0" fontId="1" fillId="18" borderId="13" xfId="0" applyFont="1" applyFill="1" applyBorder="1" applyAlignment="1">
      <alignment/>
    </xf>
    <xf numFmtId="4" fontId="1" fillId="18" borderId="13" xfId="0" applyNumberFormat="1" applyFont="1" applyFill="1" applyBorder="1" applyAlignment="1">
      <alignment/>
    </xf>
    <xf numFmtId="4" fontId="1" fillId="18" borderId="14" xfId="0" applyNumberFormat="1" applyFont="1" applyFill="1" applyBorder="1" applyAlignment="1">
      <alignment/>
    </xf>
    <xf numFmtId="4" fontId="1" fillId="18" borderId="15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1" fillId="18" borderId="16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15" sqref="K215"/>
    </sheetView>
  </sheetViews>
  <sheetFormatPr defaultColWidth="8.8515625" defaultRowHeight="12.75" outlineLevelRow="1" outlineLevelCol="1"/>
  <cols>
    <col min="1" max="1" width="23.28125" style="5" customWidth="1"/>
    <col min="2" max="2" width="59.28125" style="23" customWidth="1"/>
    <col min="3" max="3" width="14.28125" style="1" hidden="1" customWidth="1" outlineLevel="1"/>
    <col min="4" max="4" width="13.140625" style="1" hidden="1" customWidth="1" outlineLevel="1"/>
    <col min="5" max="5" width="15.8515625" style="1" hidden="1" customWidth="1" outlineLevel="1" collapsed="1"/>
    <col min="6" max="6" width="14.421875" style="1" hidden="1" customWidth="1" outlineLevel="1"/>
    <col min="7" max="7" width="17.140625" style="1" hidden="1" customWidth="1" outlineLevel="1"/>
    <col min="8" max="8" width="14.7109375" style="5" hidden="1" customWidth="1" outlineLevel="1"/>
    <col min="9" max="9" width="17.8515625" style="5" customWidth="1" collapsed="1"/>
    <col min="10" max="10" width="14.7109375" style="5" customWidth="1"/>
    <col min="11" max="11" width="16.57421875" style="5" customWidth="1"/>
    <col min="12" max="16384" width="8.8515625" style="5" customWidth="1"/>
  </cols>
  <sheetData>
    <row r="1" spans="2:9" ht="15">
      <c r="B1" s="22"/>
      <c r="I1" s="1" t="s">
        <v>382</v>
      </c>
    </row>
    <row r="2" spans="5:9" ht="15">
      <c r="E2" s="2"/>
      <c r="G2" s="2"/>
      <c r="I2" s="2" t="s">
        <v>347</v>
      </c>
    </row>
    <row r="3" spans="5:9" ht="16.5" customHeight="1">
      <c r="E3" s="3"/>
      <c r="G3" s="3"/>
      <c r="I3" s="3" t="s">
        <v>381</v>
      </c>
    </row>
    <row r="4" spans="2:5" ht="40.5" customHeight="1">
      <c r="B4" s="67" t="s">
        <v>346</v>
      </c>
      <c r="C4" s="67"/>
      <c r="D4" s="67"/>
      <c r="E4" s="67"/>
    </row>
    <row r="6" spans="9:11" ht="15">
      <c r="I6" s="1"/>
      <c r="K6" s="1" t="s">
        <v>109</v>
      </c>
    </row>
    <row r="7" spans="1:11" s="26" customFormat="1" ht="89.25" customHeight="1">
      <c r="A7" s="4" t="s">
        <v>107</v>
      </c>
      <c r="B7" s="20" t="s">
        <v>108</v>
      </c>
      <c r="C7" s="24" t="s">
        <v>104</v>
      </c>
      <c r="D7" s="25" t="s">
        <v>0</v>
      </c>
      <c r="E7" s="24" t="s">
        <v>104</v>
      </c>
      <c r="F7" s="25" t="s">
        <v>0</v>
      </c>
      <c r="G7" s="24" t="s">
        <v>355</v>
      </c>
      <c r="H7" s="25" t="s">
        <v>0</v>
      </c>
      <c r="I7" s="24" t="s">
        <v>355</v>
      </c>
      <c r="J7" s="25" t="s">
        <v>0</v>
      </c>
      <c r="K7" s="24" t="s">
        <v>356</v>
      </c>
    </row>
    <row r="8" spans="1:11" s="26" customFormat="1" ht="18.75" customHeight="1">
      <c r="A8" s="27">
        <v>1</v>
      </c>
      <c r="B8" s="20">
        <v>2</v>
      </c>
      <c r="C8" s="27">
        <v>3</v>
      </c>
      <c r="D8" s="27">
        <v>4</v>
      </c>
      <c r="E8" s="27">
        <v>3</v>
      </c>
      <c r="F8" s="27">
        <v>4</v>
      </c>
      <c r="G8" s="27">
        <v>3</v>
      </c>
      <c r="H8" s="27">
        <v>4</v>
      </c>
      <c r="I8" s="27">
        <v>5</v>
      </c>
      <c r="J8" s="27">
        <v>4</v>
      </c>
      <c r="K8" s="27">
        <v>5</v>
      </c>
    </row>
    <row r="9" spans="1:11" s="26" customFormat="1" ht="30.75" customHeight="1">
      <c r="A9" s="28"/>
      <c r="B9" s="29" t="s">
        <v>354</v>
      </c>
      <c r="C9" s="30">
        <f>C10+C32</f>
        <v>762697.52</v>
      </c>
      <c r="D9" s="30">
        <f>D10+D32</f>
        <v>26482.6</v>
      </c>
      <c r="E9" s="31">
        <f aca="true" t="shared" si="0" ref="E9:E43">C9+D9</f>
        <v>789180.12</v>
      </c>
      <c r="F9" s="31">
        <f>F10+F32</f>
        <v>123881.32</v>
      </c>
      <c r="G9" s="31">
        <f aca="true" t="shared" si="1" ref="G9:G43">E9+F9</f>
        <v>913061.44</v>
      </c>
      <c r="H9" s="31">
        <f>H10+H32</f>
        <v>-61183.61</v>
      </c>
      <c r="I9" s="31">
        <f>G9+H9</f>
        <v>851877.83</v>
      </c>
      <c r="J9" s="31">
        <f>J10+J32</f>
        <v>0</v>
      </c>
      <c r="K9" s="31">
        <f>I9+J9</f>
        <v>851877.83</v>
      </c>
    </row>
    <row r="10" spans="1:11" s="26" customFormat="1" ht="18" customHeight="1">
      <c r="A10" s="28"/>
      <c r="B10" s="29" t="s">
        <v>69</v>
      </c>
      <c r="C10" s="30">
        <f>C11+C16+C18+C22+C24+C28</f>
        <v>538000.78</v>
      </c>
      <c r="D10" s="30">
        <f>D11+D16+D18+D22+D24+D28</f>
        <v>10191</v>
      </c>
      <c r="E10" s="31">
        <f t="shared" si="0"/>
        <v>548191.78</v>
      </c>
      <c r="F10" s="31">
        <f>F11+F16+F18+F22+F24+F28</f>
        <v>0</v>
      </c>
      <c r="G10" s="31">
        <f t="shared" si="1"/>
        <v>548191.78</v>
      </c>
      <c r="H10" s="31">
        <f>H11+H16+H18+H22+H24+H28</f>
        <v>35969.71</v>
      </c>
      <c r="I10" s="31">
        <f aca="true" t="shared" si="2" ref="I10:K88">G10+H10</f>
        <v>584161.49</v>
      </c>
      <c r="J10" s="31">
        <f>J11+J16+J18+J22+J24+J28</f>
        <v>282.4</v>
      </c>
      <c r="K10" s="31">
        <f t="shared" si="2"/>
        <v>584443.89</v>
      </c>
    </row>
    <row r="11" spans="1:11" s="34" customFormat="1" ht="21" customHeight="1">
      <c r="A11" s="32" t="s">
        <v>135</v>
      </c>
      <c r="B11" s="33" t="s">
        <v>70</v>
      </c>
      <c r="C11" s="30">
        <f>SUM(C12:C15)</f>
        <v>464409.77</v>
      </c>
      <c r="D11" s="30">
        <f>SUM(D12:D15)</f>
        <v>10191</v>
      </c>
      <c r="E11" s="31">
        <f t="shared" si="0"/>
        <v>474600.77</v>
      </c>
      <c r="F11" s="31">
        <f>SUM(F12:F15)</f>
        <v>0</v>
      </c>
      <c r="G11" s="31">
        <f t="shared" si="1"/>
        <v>474600.77</v>
      </c>
      <c r="H11" s="31">
        <f>SUM(H12:H15)</f>
        <v>39759.48</v>
      </c>
      <c r="I11" s="31">
        <f t="shared" si="2"/>
        <v>514360.25</v>
      </c>
      <c r="J11" s="31">
        <f>SUM(J12:J15)</f>
        <v>0</v>
      </c>
      <c r="K11" s="31">
        <f t="shared" si="2"/>
        <v>514360.25</v>
      </c>
    </row>
    <row r="12" spans="1:11" ht="47.25" customHeight="1" outlineLevel="1">
      <c r="A12" s="35" t="s">
        <v>136</v>
      </c>
      <c r="B12" s="36" t="s">
        <v>1</v>
      </c>
      <c r="C12" s="37">
        <v>894.39</v>
      </c>
      <c r="D12" s="37">
        <v>0</v>
      </c>
      <c r="E12" s="21">
        <f t="shared" si="0"/>
        <v>894.39</v>
      </c>
      <c r="F12" s="21">
        <v>0</v>
      </c>
      <c r="G12" s="21">
        <f t="shared" si="1"/>
        <v>894.39</v>
      </c>
      <c r="H12" s="21">
        <v>645.61</v>
      </c>
      <c r="I12" s="21">
        <f t="shared" si="2"/>
        <v>1540</v>
      </c>
      <c r="J12" s="21"/>
      <c r="K12" s="21">
        <f t="shared" si="2"/>
        <v>1540</v>
      </c>
    </row>
    <row r="13" spans="1:11" ht="109.5" customHeight="1" outlineLevel="1">
      <c r="A13" s="35" t="s">
        <v>137</v>
      </c>
      <c r="B13" s="36" t="s">
        <v>348</v>
      </c>
      <c r="C13" s="37">
        <v>460297.36</v>
      </c>
      <c r="D13" s="37">
        <v>10191</v>
      </c>
      <c r="E13" s="21">
        <f t="shared" si="0"/>
        <v>470488.36</v>
      </c>
      <c r="F13" s="21"/>
      <c r="G13" s="21">
        <f t="shared" si="1"/>
        <v>470488.36</v>
      </c>
      <c r="H13" s="21">
        <v>39113.87</v>
      </c>
      <c r="I13" s="21">
        <f t="shared" si="2"/>
        <v>509602.23</v>
      </c>
      <c r="J13" s="21"/>
      <c r="K13" s="21">
        <f t="shared" si="2"/>
        <v>509602.23</v>
      </c>
    </row>
    <row r="14" spans="1:11" ht="90" customHeight="1" outlineLevel="1">
      <c r="A14" s="35" t="s">
        <v>138</v>
      </c>
      <c r="B14" s="36" t="s">
        <v>349</v>
      </c>
      <c r="C14" s="37">
        <v>2216</v>
      </c>
      <c r="D14" s="37">
        <v>0</v>
      </c>
      <c r="E14" s="21">
        <f t="shared" si="0"/>
        <v>2216</v>
      </c>
      <c r="F14" s="21">
        <v>0</v>
      </c>
      <c r="G14" s="21">
        <f t="shared" si="1"/>
        <v>2216</v>
      </c>
      <c r="H14" s="21">
        <v>0</v>
      </c>
      <c r="I14" s="21">
        <f t="shared" si="2"/>
        <v>2216</v>
      </c>
      <c r="J14" s="21">
        <v>0</v>
      </c>
      <c r="K14" s="21">
        <f t="shared" si="2"/>
        <v>2216</v>
      </c>
    </row>
    <row r="15" spans="1:11" ht="91.5" customHeight="1" outlineLevel="1">
      <c r="A15" s="35" t="s">
        <v>139</v>
      </c>
      <c r="B15" s="36" t="s">
        <v>110</v>
      </c>
      <c r="C15" s="37">
        <v>1002.02</v>
      </c>
      <c r="D15" s="37">
        <v>0</v>
      </c>
      <c r="E15" s="21">
        <f t="shared" si="0"/>
        <v>1002.02</v>
      </c>
      <c r="F15" s="21">
        <v>0</v>
      </c>
      <c r="G15" s="21">
        <f t="shared" si="1"/>
        <v>1002.02</v>
      </c>
      <c r="H15" s="21">
        <v>0</v>
      </c>
      <c r="I15" s="21">
        <f t="shared" si="2"/>
        <v>1002.02</v>
      </c>
      <c r="J15" s="21">
        <v>0</v>
      </c>
      <c r="K15" s="21">
        <f t="shared" si="2"/>
        <v>1002.02</v>
      </c>
    </row>
    <row r="16" spans="1:11" ht="23.25" customHeight="1">
      <c r="A16" s="32" t="s">
        <v>140</v>
      </c>
      <c r="B16" s="33" t="s">
        <v>73</v>
      </c>
      <c r="C16" s="30">
        <f>C17</f>
        <v>37442.9</v>
      </c>
      <c r="D16" s="30">
        <f>D17</f>
        <v>0</v>
      </c>
      <c r="E16" s="31">
        <f t="shared" si="0"/>
        <v>37442.9</v>
      </c>
      <c r="F16" s="31">
        <f>F17</f>
        <v>0</v>
      </c>
      <c r="G16" s="31">
        <f t="shared" si="1"/>
        <v>37442.9</v>
      </c>
      <c r="H16" s="31">
        <f>H17</f>
        <v>-3224.9</v>
      </c>
      <c r="I16" s="31">
        <f t="shared" si="2"/>
        <v>34218</v>
      </c>
      <c r="J16" s="31">
        <f>J17</f>
        <v>0</v>
      </c>
      <c r="K16" s="31">
        <f t="shared" si="2"/>
        <v>34218</v>
      </c>
    </row>
    <row r="17" spans="1:11" ht="30" outlineLevel="1">
      <c r="A17" s="35" t="s">
        <v>141</v>
      </c>
      <c r="B17" s="36" t="s">
        <v>2</v>
      </c>
      <c r="C17" s="37">
        <v>37442.9</v>
      </c>
      <c r="D17" s="37">
        <v>0</v>
      </c>
      <c r="E17" s="21">
        <f t="shared" si="0"/>
        <v>37442.9</v>
      </c>
      <c r="F17" s="21">
        <v>0</v>
      </c>
      <c r="G17" s="21">
        <f t="shared" si="1"/>
        <v>37442.9</v>
      </c>
      <c r="H17" s="21">
        <v>-3224.9</v>
      </c>
      <c r="I17" s="21">
        <f t="shared" si="2"/>
        <v>34218</v>
      </c>
      <c r="J17" s="21"/>
      <c r="K17" s="21">
        <f t="shared" si="2"/>
        <v>34218</v>
      </c>
    </row>
    <row r="18" spans="1:11" s="40" customFormat="1" ht="22.5" customHeight="1">
      <c r="A18" s="32" t="s">
        <v>142</v>
      </c>
      <c r="B18" s="33" t="s">
        <v>72</v>
      </c>
      <c r="C18" s="38">
        <f>C19+C20+C21</f>
        <v>27629.43</v>
      </c>
      <c r="D18" s="38">
        <f>D19+D20+D21</f>
        <v>0</v>
      </c>
      <c r="E18" s="39">
        <f t="shared" si="0"/>
        <v>27629.43</v>
      </c>
      <c r="F18" s="39">
        <f>F19+F20+F21</f>
        <v>0</v>
      </c>
      <c r="G18" s="39">
        <f t="shared" si="1"/>
        <v>27629.43</v>
      </c>
      <c r="H18" s="39">
        <f>H19+H20+H21</f>
        <v>-1603.59</v>
      </c>
      <c r="I18" s="31">
        <f t="shared" si="2"/>
        <v>26025.84</v>
      </c>
      <c r="J18" s="39">
        <f>J19+J20+J21</f>
        <v>282.4</v>
      </c>
      <c r="K18" s="31">
        <f t="shared" si="2"/>
        <v>26308.24</v>
      </c>
    </row>
    <row r="19" spans="1:11" ht="15.75" customHeight="1" outlineLevel="1">
      <c r="A19" s="35" t="s">
        <v>143</v>
      </c>
      <c r="B19" s="36" t="s">
        <v>71</v>
      </c>
      <c r="C19" s="41">
        <v>5437.59</v>
      </c>
      <c r="D19" s="41">
        <v>0</v>
      </c>
      <c r="E19" s="42">
        <f t="shared" si="0"/>
        <v>5437.59</v>
      </c>
      <c r="F19" s="42">
        <v>0</v>
      </c>
      <c r="G19" s="42">
        <f t="shared" si="1"/>
        <v>5437.59</v>
      </c>
      <c r="H19" s="42">
        <v>650.41</v>
      </c>
      <c r="I19" s="21">
        <f t="shared" si="2"/>
        <v>6088</v>
      </c>
      <c r="J19" s="42"/>
      <c r="K19" s="21">
        <f t="shared" si="2"/>
        <v>6088</v>
      </c>
    </row>
    <row r="20" spans="1:11" ht="66.75" customHeight="1" outlineLevel="1">
      <c r="A20" s="35" t="s">
        <v>144</v>
      </c>
      <c r="B20" s="36" t="s">
        <v>3</v>
      </c>
      <c r="C20" s="41">
        <v>1831.7</v>
      </c>
      <c r="D20" s="41">
        <v>0</v>
      </c>
      <c r="E20" s="42">
        <f t="shared" si="0"/>
        <v>1831.7</v>
      </c>
      <c r="F20" s="42">
        <v>0</v>
      </c>
      <c r="G20" s="42">
        <f t="shared" si="1"/>
        <v>1831.7</v>
      </c>
      <c r="H20" s="42">
        <v>-831.7</v>
      </c>
      <c r="I20" s="21">
        <f t="shared" si="2"/>
        <v>1000</v>
      </c>
      <c r="J20" s="42"/>
      <c r="K20" s="21">
        <f t="shared" si="2"/>
        <v>1000</v>
      </c>
    </row>
    <row r="21" spans="1:11" ht="85.5" customHeight="1" outlineLevel="1">
      <c r="A21" s="35" t="s">
        <v>145</v>
      </c>
      <c r="B21" s="36" t="s">
        <v>4</v>
      </c>
      <c r="C21" s="41">
        <v>20360.14</v>
      </c>
      <c r="D21" s="41">
        <v>0</v>
      </c>
      <c r="E21" s="42">
        <f t="shared" si="0"/>
        <v>20360.14</v>
      </c>
      <c r="F21" s="42">
        <v>0</v>
      </c>
      <c r="G21" s="42">
        <f t="shared" si="1"/>
        <v>20360.14</v>
      </c>
      <c r="H21" s="42">
        <v>-1422.3</v>
      </c>
      <c r="I21" s="21">
        <f t="shared" si="2"/>
        <v>18937.84</v>
      </c>
      <c r="J21" s="42">
        <v>282.4</v>
      </c>
      <c r="K21" s="21">
        <f t="shared" si="2"/>
        <v>19220.24</v>
      </c>
    </row>
    <row r="22" spans="1:11" s="40" customFormat="1" ht="33" customHeight="1">
      <c r="A22" s="32" t="s">
        <v>146</v>
      </c>
      <c r="B22" s="33" t="s">
        <v>74</v>
      </c>
      <c r="C22" s="38">
        <f>C23</f>
        <v>0.25</v>
      </c>
      <c r="D22" s="38">
        <f>D23</f>
        <v>0</v>
      </c>
      <c r="E22" s="39">
        <f t="shared" si="0"/>
        <v>0.25</v>
      </c>
      <c r="F22" s="39">
        <f>F23</f>
        <v>0</v>
      </c>
      <c r="G22" s="39">
        <f t="shared" si="1"/>
        <v>0.25</v>
      </c>
      <c r="H22" s="39">
        <f>H23</f>
        <v>0</v>
      </c>
      <c r="I22" s="31">
        <f t="shared" si="2"/>
        <v>0.25</v>
      </c>
      <c r="J22" s="39">
        <f>J23</f>
        <v>0</v>
      </c>
      <c r="K22" s="31">
        <f t="shared" si="2"/>
        <v>0.25</v>
      </c>
    </row>
    <row r="23" spans="1:11" ht="30" customHeight="1" outlineLevel="1">
      <c r="A23" s="35" t="s">
        <v>148</v>
      </c>
      <c r="B23" s="36" t="s">
        <v>5</v>
      </c>
      <c r="C23" s="41">
        <v>0.25</v>
      </c>
      <c r="D23" s="41">
        <v>0</v>
      </c>
      <c r="E23" s="42">
        <f t="shared" si="0"/>
        <v>0.25</v>
      </c>
      <c r="F23" s="42">
        <v>0</v>
      </c>
      <c r="G23" s="42">
        <f t="shared" si="1"/>
        <v>0.25</v>
      </c>
      <c r="H23" s="42">
        <v>0</v>
      </c>
      <c r="I23" s="31">
        <f t="shared" si="2"/>
        <v>0.25</v>
      </c>
      <c r="J23" s="42"/>
      <c r="K23" s="31">
        <f t="shared" si="2"/>
        <v>0.25</v>
      </c>
    </row>
    <row r="24" spans="1:11" s="40" customFormat="1" ht="22.5" customHeight="1">
      <c r="A24" s="32" t="s">
        <v>147</v>
      </c>
      <c r="B24" s="33" t="s">
        <v>75</v>
      </c>
      <c r="C24" s="38">
        <f>SUM(C25:C27)</f>
        <v>8468.9</v>
      </c>
      <c r="D24" s="38">
        <f>SUM(D25:D27)</f>
        <v>0</v>
      </c>
      <c r="E24" s="39">
        <f t="shared" si="0"/>
        <v>8468.9</v>
      </c>
      <c r="F24" s="39">
        <f>SUM(F25:F27)</f>
        <v>0</v>
      </c>
      <c r="G24" s="39">
        <f t="shared" si="1"/>
        <v>8468.9</v>
      </c>
      <c r="H24" s="39">
        <f>SUM(H25:H27)</f>
        <v>1600.72</v>
      </c>
      <c r="I24" s="31">
        <f t="shared" si="2"/>
        <v>10069.62</v>
      </c>
      <c r="J24" s="39">
        <f>SUM(J25:J27)</f>
        <v>0</v>
      </c>
      <c r="K24" s="31">
        <f t="shared" si="2"/>
        <v>10069.62</v>
      </c>
    </row>
    <row r="25" spans="1:11" ht="94.5" customHeight="1" outlineLevel="1">
      <c r="A25" s="35" t="s">
        <v>149</v>
      </c>
      <c r="B25" s="36" t="s">
        <v>6</v>
      </c>
      <c r="C25" s="41">
        <v>2704.9</v>
      </c>
      <c r="D25" s="41">
        <v>0</v>
      </c>
      <c r="E25" s="42">
        <f t="shared" si="0"/>
        <v>2704.9</v>
      </c>
      <c r="F25" s="42">
        <v>0</v>
      </c>
      <c r="G25" s="42">
        <f t="shared" si="1"/>
        <v>2704.9</v>
      </c>
      <c r="H25" s="42">
        <v>0</v>
      </c>
      <c r="I25" s="21">
        <f t="shared" si="2"/>
        <v>2704.9</v>
      </c>
      <c r="J25" s="42">
        <v>0</v>
      </c>
      <c r="K25" s="21">
        <f t="shared" si="2"/>
        <v>2704.9</v>
      </c>
    </row>
    <row r="26" spans="1:11" ht="90" customHeight="1" outlineLevel="1">
      <c r="A26" s="35" t="s">
        <v>150</v>
      </c>
      <c r="B26" s="36" t="s">
        <v>7</v>
      </c>
      <c r="C26" s="41">
        <v>5641</v>
      </c>
      <c r="D26" s="41">
        <v>0</v>
      </c>
      <c r="E26" s="42">
        <f t="shared" si="0"/>
        <v>5641</v>
      </c>
      <c r="F26" s="42">
        <v>0</v>
      </c>
      <c r="G26" s="42">
        <f t="shared" si="1"/>
        <v>5641</v>
      </c>
      <c r="H26" s="42">
        <v>1600.72</v>
      </c>
      <c r="I26" s="21">
        <f t="shared" si="2"/>
        <v>7241.72</v>
      </c>
      <c r="J26" s="42"/>
      <c r="K26" s="21">
        <f t="shared" si="2"/>
        <v>7241.72</v>
      </c>
    </row>
    <row r="27" spans="1:11" ht="106.5" customHeight="1" outlineLevel="1">
      <c r="A27" s="35" t="s">
        <v>357</v>
      </c>
      <c r="B27" s="36" t="s">
        <v>320</v>
      </c>
      <c r="C27" s="41">
        <v>123</v>
      </c>
      <c r="D27" s="41">
        <v>0</v>
      </c>
      <c r="E27" s="42">
        <f t="shared" si="0"/>
        <v>123</v>
      </c>
      <c r="F27" s="42">
        <v>0</v>
      </c>
      <c r="G27" s="42">
        <f t="shared" si="1"/>
        <v>123</v>
      </c>
      <c r="H27" s="42">
        <v>0</v>
      </c>
      <c r="I27" s="21">
        <f t="shared" si="2"/>
        <v>123</v>
      </c>
      <c r="J27" s="42">
        <v>0</v>
      </c>
      <c r="K27" s="21">
        <f t="shared" si="2"/>
        <v>123</v>
      </c>
    </row>
    <row r="28" spans="1:11" s="40" customFormat="1" ht="32.25" customHeight="1">
      <c r="A28" s="32" t="s">
        <v>151</v>
      </c>
      <c r="B28" s="33" t="s">
        <v>76</v>
      </c>
      <c r="C28" s="38">
        <f>SUM(C30:C31)</f>
        <v>49.53</v>
      </c>
      <c r="D28" s="38">
        <f>D30+D31</f>
        <v>0</v>
      </c>
      <c r="E28" s="39">
        <f t="shared" si="0"/>
        <v>49.53</v>
      </c>
      <c r="F28" s="39">
        <f>F30+F31</f>
        <v>0</v>
      </c>
      <c r="G28" s="39">
        <f t="shared" si="1"/>
        <v>49.53</v>
      </c>
      <c r="H28" s="39">
        <f>H29+H30+H31</f>
        <v>-562</v>
      </c>
      <c r="I28" s="31">
        <f t="shared" si="2"/>
        <v>-512.47</v>
      </c>
      <c r="J28" s="39">
        <f>J29+J30+J31</f>
        <v>0</v>
      </c>
      <c r="K28" s="31">
        <f t="shared" si="2"/>
        <v>-512.47</v>
      </c>
    </row>
    <row r="29" spans="1:11" s="40" customFormat="1" ht="32.25" customHeight="1">
      <c r="A29" s="35" t="s">
        <v>321</v>
      </c>
      <c r="B29" s="36" t="s">
        <v>322</v>
      </c>
      <c r="C29" s="38"/>
      <c r="D29" s="38"/>
      <c r="E29" s="39"/>
      <c r="F29" s="39"/>
      <c r="G29" s="39"/>
      <c r="H29" s="42">
        <v>-562</v>
      </c>
      <c r="I29" s="21">
        <f t="shared" si="2"/>
        <v>-562</v>
      </c>
      <c r="J29" s="42"/>
      <c r="K29" s="21">
        <f t="shared" si="2"/>
        <v>-562</v>
      </c>
    </row>
    <row r="30" spans="1:11" ht="54.75" customHeight="1" outlineLevel="1">
      <c r="A30" s="35" t="s">
        <v>152</v>
      </c>
      <c r="B30" s="36" t="s">
        <v>8</v>
      </c>
      <c r="C30" s="41">
        <v>48.96</v>
      </c>
      <c r="D30" s="41">
        <v>0</v>
      </c>
      <c r="E30" s="42">
        <f t="shared" si="0"/>
        <v>48.96</v>
      </c>
      <c r="F30" s="42">
        <v>0</v>
      </c>
      <c r="G30" s="42">
        <f t="shared" si="1"/>
        <v>48.96</v>
      </c>
      <c r="H30" s="38"/>
      <c r="I30" s="21">
        <f t="shared" si="2"/>
        <v>48.96</v>
      </c>
      <c r="J30" s="38"/>
      <c r="K30" s="21">
        <f t="shared" si="2"/>
        <v>48.96</v>
      </c>
    </row>
    <row r="31" spans="1:11" ht="36" customHeight="1" outlineLevel="1">
      <c r="A31" s="35" t="s">
        <v>153</v>
      </c>
      <c r="B31" s="36" t="s">
        <v>9</v>
      </c>
      <c r="C31" s="41">
        <v>0.57</v>
      </c>
      <c r="D31" s="41">
        <v>0</v>
      </c>
      <c r="E31" s="42">
        <f t="shared" si="0"/>
        <v>0.57</v>
      </c>
      <c r="F31" s="42">
        <v>0</v>
      </c>
      <c r="G31" s="42">
        <f t="shared" si="1"/>
        <v>0.57</v>
      </c>
      <c r="H31" s="38"/>
      <c r="I31" s="21">
        <f t="shared" si="2"/>
        <v>0.57</v>
      </c>
      <c r="J31" s="38"/>
      <c r="K31" s="21">
        <f t="shared" si="2"/>
        <v>0.57</v>
      </c>
    </row>
    <row r="32" spans="1:11" s="40" customFormat="1" ht="45" customHeight="1">
      <c r="A32" s="43"/>
      <c r="B32" s="29" t="s">
        <v>94</v>
      </c>
      <c r="C32" s="30">
        <f>C33+C45+C47+C49+C53+C82</f>
        <v>224696.74</v>
      </c>
      <c r="D32" s="30">
        <f>D33+D45+D47+D49+D53+D82</f>
        <v>16291.6</v>
      </c>
      <c r="E32" s="39">
        <f t="shared" si="0"/>
        <v>240988.34</v>
      </c>
      <c r="F32" s="31">
        <f>F33+F45+F47+F49+F53+F82</f>
        <v>123881.32</v>
      </c>
      <c r="G32" s="39">
        <f t="shared" si="1"/>
        <v>364869.66</v>
      </c>
      <c r="H32" s="31">
        <f>H33+H45+H47+H49+H53+H82+H88</f>
        <v>-97153.32</v>
      </c>
      <c r="I32" s="31">
        <f t="shared" si="2"/>
        <v>267716.34</v>
      </c>
      <c r="J32" s="31">
        <f>J33+J45+J47+J49+J53+J82+J86+J88</f>
        <v>-282.4</v>
      </c>
      <c r="K32" s="31">
        <f t="shared" si="2"/>
        <v>267433.94</v>
      </c>
    </row>
    <row r="33" spans="1:11" s="40" customFormat="1" ht="48" customHeight="1">
      <c r="A33" s="32" t="s">
        <v>154</v>
      </c>
      <c r="B33" s="29" t="s">
        <v>77</v>
      </c>
      <c r="C33" s="38">
        <f>C35+C36+C39+C40</f>
        <v>151229.44</v>
      </c>
      <c r="D33" s="38">
        <f>D35+D36+D39+D40</f>
        <v>11669.9</v>
      </c>
      <c r="E33" s="38">
        <f t="shared" si="0"/>
        <v>162899.34</v>
      </c>
      <c r="F33" s="38">
        <f>F35+F36+F39+F40</f>
        <v>0</v>
      </c>
      <c r="G33" s="38">
        <f t="shared" si="1"/>
        <v>162899.34</v>
      </c>
      <c r="H33" s="38">
        <f>H35+H36+H39+H40</f>
        <v>2740.8</v>
      </c>
      <c r="I33" s="31">
        <f t="shared" si="2"/>
        <v>165640.14</v>
      </c>
      <c r="J33" s="38">
        <f>J34+J35+J36+J39+J40</f>
        <v>-282.4</v>
      </c>
      <c r="K33" s="31">
        <f t="shared" si="2"/>
        <v>165357.74</v>
      </c>
    </row>
    <row r="34" spans="1:11" s="40" customFormat="1" ht="58.5" customHeight="1">
      <c r="A34" s="35" t="s">
        <v>376</v>
      </c>
      <c r="B34" s="36" t="s">
        <v>375</v>
      </c>
      <c r="C34" s="38"/>
      <c r="D34" s="38"/>
      <c r="E34" s="38"/>
      <c r="F34" s="38"/>
      <c r="G34" s="38"/>
      <c r="H34" s="38"/>
      <c r="I34" s="31"/>
      <c r="J34" s="41"/>
      <c r="K34" s="21">
        <f>I34+J34</f>
        <v>0</v>
      </c>
    </row>
    <row r="35" spans="1:11" ht="48" customHeight="1" outlineLevel="1">
      <c r="A35" s="35" t="s">
        <v>155</v>
      </c>
      <c r="B35" s="36" t="s">
        <v>10</v>
      </c>
      <c r="C35" s="41">
        <v>10790.34</v>
      </c>
      <c r="D35" s="41">
        <v>11669.9</v>
      </c>
      <c r="E35" s="41">
        <f t="shared" si="0"/>
        <v>22460.24</v>
      </c>
      <c r="F35" s="41"/>
      <c r="G35" s="41">
        <f t="shared" si="1"/>
        <v>22460.24</v>
      </c>
      <c r="H35" s="41"/>
      <c r="I35" s="21">
        <f t="shared" si="2"/>
        <v>22460.24</v>
      </c>
      <c r="J35" s="41">
        <v>-7338</v>
      </c>
      <c r="K35" s="21">
        <f t="shared" si="2"/>
        <v>15122.24</v>
      </c>
    </row>
    <row r="36" spans="1:11" ht="21" customHeight="1" outlineLevel="1">
      <c r="A36" s="28"/>
      <c r="B36" s="36" t="s">
        <v>78</v>
      </c>
      <c r="C36" s="41">
        <f>C37+C38</f>
        <v>28464.3</v>
      </c>
      <c r="D36" s="41">
        <f>D37+D38</f>
        <v>0</v>
      </c>
      <c r="E36" s="41">
        <f t="shared" si="0"/>
        <v>28464.3</v>
      </c>
      <c r="F36" s="41">
        <f>F37+F38</f>
        <v>0</v>
      </c>
      <c r="G36" s="41">
        <f t="shared" si="1"/>
        <v>28464.3</v>
      </c>
      <c r="H36" s="41">
        <f>H37+H38</f>
        <v>2204.8</v>
      </c>
      <c r="I36" s="31">
        <f t="shared" si="2"/>
        <v>30669.1</v>
      </c>
      <c r="J36" s="38">
        <f>J37+J38</f>
        <v>7055.6</v>
      </c>
      <c r="K36" s="31">
        <f t="shared" si="2"/>
        <v>37724.7</v>
      </c>
    </row>
    <row r="37" spans="1:11" ht="102.75" customHeight="1" outlineLevel="1">
      <c r="A37" s="35" t="s">
        <v>156</v>
      </c>
      <c r="B37" s="36" t="s">
        <v>323</v>
      </c>
      <c r="C37" s="41">
        <v>18038.8</v>
      </c>
      <c r="D37" s="41"/>
      <c r="E37" s="41">
        <f t="shared" si="0"/>
        <v>18038.8</v>
      </c>
      <c r="F37" s="41"/>
      <c r="G37" s="41">
        <f t="shared" si="1"/>
        <v>18038.8</v>
      </c>
      <c r="H37" s="41">
        <v>2204.8</v>
      </c>
      <c r="I37" s="21">
        <f t="shared" si="2"/>
        <v>20243.6</v>
      </c>
      <c r="J37" s="41">
        <v>5453</v>
      </c>
      <c r="K37" s="21">
        <f t="shared" si="2"/>
        <v>25696.6</v>
      </c>
    </row>
    <row r="38" spans="1:11" ht="94.5" customHeight="1" outlineLevel="1">
      <c r="A38" s="35" t="s">
        <v>157</v>
      </c>
      <c r="B38" s="36" t="s">
        <v>324</v>
      </c>
      <c r="C38" s="41">
        <v>10425.5</v>
      </c>
      <c r="D38" s="41"/>
      <c r="E38" s="41">
        <f t="shared" si="0"/>
        <v>10425.5</v>
      </c>
      <c r="F38" s="41"/>
      <c r="G38" s="41">
        <f t="shared" si="1"/>
        <v>10425.5</v>
      </c>
      <c r="H38" s="41"/>
      <c r="I38" s="21">
        <f t="shared" si="2"/>
        <v>10425.5</v>
      </c>
      <c r="J38" s="41">
        <v>1602.6</v>
      </c>
      <c r="K38" s="21">
        <f t="shared" si="2"/>
        <v>12028.1</v>
      </c>
    </row>
    <row r="39" spans="1:11" ht="66.75" customHeight="1" outlineLevel="1">
      <c r="A39" s="35" t="s">
        <v>158</v>
      </c>
      <c r="B39" s="36" t="s">
        <v>11</v>
      </c>
      <c r="C39" s="41">
        <v>1407</v>
      </c>
      <c r="D39" s="41">
        <v>0</v>
      </c>
      <c r="E39" s="41">
        <f t="shared" si="0"/>
        <v>1407</v>
      </c>
      <c r="F39" s="41">
        <v>0</v>
      </c>
      <c r="G39" s="41">
        <f t="shared" si="1"/>
        <v>1407</v>
      </c>
      <c r="H39" s="41"/>
      <c r="I39" s="21">
        <f t="shared" si="2"/>
        <v>1407</v>
      </c>
      <c r="J39" s="41"/>
      <c r="K39" s="21">
        <f t="shared" si="2"/>
        <v>1407</v>
      </c>
    </row>
    <row r="40" spans="1:11" ht="98.25" customHeight="1" outlineLevel="1">
      <c r="A40" s="35" t="s">
        <v>159</v>
      </c>
      <c r="B40" s="36" t="s">
        <v>79</v>
      </c>
      <c r="C40" s="41">
        <f>C41+C42+C43</f>
        <v>110567.8</v>
      </c>
      <c r="D40" s="41">
        <f>D41+D42+D43</f>
        <v>0</v>
      </c>
      <c r="E40" s="41">
        <f t="shared" si="0"/>
        <v>110567.8</v>
      </c>
      <c r="F40" s="41">
        <f>F41+F42+F43</f>
        <v>0</v>
      </c>
      <c r="G40" s="41">
        <f t="shared" si="1"/>
        <v>110567.8</v>
      </c>
      <c r="H40" s="41">
        <f>H41+H42+H43</f>
        <v>536</v>
      </c>
      <c r="I40" s="21">
        <f t="shared" si="2"/>
        <v>111103.8</v>
      </c>
      <c r="J40" s="41">
        <f>J41+J42+J43+J44</f>
        <v>0</v>
      </c>
      <c r="K40" s="21">
        <f t="shared" si="2"/>
        <v>111103.8</v>
      </c>
    </row>
    <row r="41" spans="1:11" ht="45" outlineLevel="1">
      <c r="A41" s="35" t="s">
        <v>160</v>
      </c>
      <c r="B41" s="36" t="s">
        <v>12</v>
      </c>
      <c r="C41" s="41">
        <v>57871</v>
      </c>
      <c r="D41" s="41"/>
      <c r="E41" s="41">
        <f t="shared" si="0"/>
        <v>57871</v>
      </c>
      <c r="F41" s="41"/>
      <c r="G41" s="41">
        <f t="shared" si="1"/>
        <v>57871</v>
      </c>
      <c r="H41" s="41">
        <v>2207</v>
      </c>
      <c r="I41" s="21">
        <f t="shared" si="2"/>
        <v>60078</v>
      </c>
      <c r="J41" s="41"/>
      <c r="K41" s="21">
        <f t="shared" si="2"/>
        <v>60078</v>
      </c>
    </row>
    <row r="42" spans="1:11" ht="45" outlineLevel="1">
      <c r="A42" s="35" t="s">
        <v>161</v>
      </c>
      <c r="B42" s="36" t="s">
        <v>13</v>
      </c>
      <c r="C42" s="41">
        <v>7417.8</v>
      </c>
      <c r="D42" s="41">
        <v>0</v>
      </c>
      <c r="E42" s="41">
        <f t="shared" si="0"/>
        <v>7417.8</v>
      </c>
      <c r="F42" s="41">
        <v>0</v>
      </c>
      <c r="G42" s="41">
        <f t="shared" si="1"/>
        <v>7417.8</v>
      </c>
      <c r="H42" s="41">
        <v>0</v>
      </c>
      <c r="I42" s="21">
        <f t="shared" si="2"/>
        <v>7417.8</v>
      </c>
      <c r="J42" s="41"/>
      <c r="K42" s="21">
        <f t="shared" si="2"/>
        <v>7417.8</v>
      </c>
    </row>
    <row r="43" spans="1:11" ht="57.75" customHeight="1" outlineLevel="1">
      <c r="A43" s="35" t="s">
        <v>162</v>
      </c>
      <c r="B43" s="36" t="s">
        <v>14</v>
      </c>
      <c r="C43" s="41">
        <v>45279</v>
      </c>
      <c r="D43" s="41">
        <v>0</v>
      </c>
      <c r="E43" s="41">
        <f t="shared" si="0"/>
        <v>45279</v>
      </c>
      <c r="F43" s="41">
        <v>0</v>
      </c>
      <c r="G43" s="41">
        <f t="shared" si="1"/>
        <v>45279</v>
      </c>
      <c r="H43" s="41">
        <v>-1671</v>
      </c>
      <c r="I43" s="21">
        <f t="shared" si="2"/>
        <v>43608</v>
      </c>
      <c r="J43" s="41"/>
      <c r="K43" s="21">
        <f t="shared" si="2"/>
        <v>43608</v>
      </c>
    </row>
    <row r="44" spans="1:11" ht="56.25" customHeight="1" outlineLevel="1">
      <c r="A44" s="35" t="s">
        <v>297</v>
      </c>
      <c r="B44" s="36" t="s">
        <v>298</v>
      </c>
      <c r="C44" s="41"/>
      <c r="D44" s="41"/>
      <c r="E44" s="41"/>
      <c r="F44" s="41"/>
      <c r="G44" s="41"/>
      <c r="H44" s="41"/>
      <c r="I44" s="31">
        <f t="shared" si="2"/>
        <v>0</v>
      </c>
      <c r="J44" s="41"/>
      <c r="K44" s="21">
        <f t="shared" si="2"/>
        <v>0</v>
      </c>
    </row>
    <row r="45" spans="1:11" s="40" customFormat="1" ht="18" customHeight="1">
      <c r="A45" s="32" t="s">
        <v>163</v>
      </c>
      <c r="B45" s="33" t="s">
        <v>80</v>
      </c>
      <c r="C45" s="38">
        <f>C46</f>
        <v>2696</v>
      </c>
      <c r="D45" s="38">
        <f>D46</f>
        <v>679.4</v>
      </c>
      <c r="E45" s="38">
        <f aca="true" t="shared" si="3" ref="E45:E65">C45+D45</f>
        <v>3375.4</v>
      </c>
      <c r="F45" s="38">
        <f>F46</f>
        <v>0</v>
      </c>
      <c r="G45" s="38">
        <f aca="true" t="shared" si="4" ref="G45:G90">E45+F45</f>
        <v>3375.4</v>
      </c>
      <c r="H45" s="38">
        <f>H46</f>
        <v>0</v>
      </c>
      <c r="I45" s="31">
        <f t="shared" si="2"/>
        <v>3375.4</v>
      </c>
      <c r="J45" s="38">
        <f>J46</f>
        <v>0</v>
      </c>
      <c r="K45" s="31">
        <f t="shared" si="2"/>
        <v>3375.4</v>
      </c>
    </row>
    <row r="46" spans="1:11" ht="30" hidden="1" outlineLevel="1">
      <c r="A46" s="35" t="s">
        <v>166</v>
      </c>
      <c r="B46" s="36" t="s">
        <v>15</v>
      </c>
      <c r="C46" s="41">
        <v>2696</v>
      </c>
      <c r="D46" s="41">
        <v>679.4</v>
      </c>
      <c r="E46" s="41">
        <f t="shared" si="3"/>
        <v>3375.4</v>
      </c>
      <c r="F46" s="41"/>
      <c r="G46" s="41">
        <f t="shared" si="4"/>
        <v>3375.4</v>
      </c>
      <c r="H46" s="41"/>
      <c r="I46" s="21">
        <f t="shared" si="2"/>
        <v>3375.4</v>
      </c>
      <c r="J46" s="41"/>
      <c r="K46" s="21">
        <f t="shared" si="2"/>
        <v>3375.4</v>
      </c>
    </row>
    <row r="47" spans="1:11" s="40" customFormat="1" ht="29.25" customHeight="1" collapsed="1">
      <c r="A47" s="32" t="s">
        <v>164</v>
      </c>
      <c r="B47" s="33" t="s">
        <v>81</v>
      </c>
      <c r="C47" s="38">
        <f>C48</f>
        <v>592.5</v>
      </c>
      <c r="D47" s="38">
        <f>D48</f>
        <v>0</v>
      </c>
      <c r="E47" s="38">
        <f t="shared" si="3"/>
        <v>592.5</v>
      </c>
      <c r="F47" s="38">
        <f>F48</f>
        <v>0</v>
      </c>
      <c r="G47" s="38">
        <f t="shared" si="4"/>
        <v>592.5</v>
      </c>
      <c r="H47" s="38">
        <f>H48</f>
        <v>-592.5</v>
      </c>
      <c r="I47" s="31">
        <f t="shared" si="2"/>
        <v>0</v>
      </c>
      <c r="J47" s="38">
        <f>J48</f>
        <v>0</v>
      </c>
      <c r="K47" s="31">
        <f t="shared" si="2"/>
        <v>0</v>
      </c>
    </row>
    <row r="48" spans="1:11" ht="30" hidden="1" outlineLevel="1">
      <c r="A48" s="35" t="s">
        <v>167</v>
      </c>
      <c r="B48" s="36" t="s">
        <v>16</v>
      </c>
      <c r="C48" s="41">
        <v>592.5</v>
      </c>
      <c r="D48" s="41">
        <v>0</v>
      </c>
      <c r="E48" s="41">
        <f t="shared" si="3"/>
        <v>592.5</v>
      </c>
      <c r="F48" s="41">
        <v>0</v>
      </c>
      <c r="G48" s="41">
        <f t="shared" si="4"/>
        <v>592.5</v>
      </c>
      <c r="H48" s="41">
        <v>-592.5</v>
      </c>
      <c r="I48" s="21">
        <f t="shared" si="2"/>
        <v>0</v>
      </c>
      <c r="J48" s="41"/>
      <c r="K48" s="21">
        <f t="shared" si="2"/>
        <v>0</v>
      </c>
    </row>
    <row r="49" spans="1:11" s="40" customFormat="1" ht="31.5" collapsed="1">
      <c r="A49" s="32" t="s">
        <v>165</v>
      </c>
      <c r="B49" s="33" t="s">
        <v>82</v>
      </c>
      <c r="C49" s="38">
        <f>C51</f>
        <v>60000</v>
      </c>
      <c r="D49" s="38">
        <f>D51+D52</f>
        <v>594</v>
      </c>
      <c r="E49" s="38">
        <f t="shared" si="3"/>
        <v>60594</v>
      </c>
      <c r="F49" s="38">
        <f>F51+F52</f>
        <v>123881.32</v>
      </c>
      <c r="G49" s="38">
        <f t="shared" si="4"/>
        <v>184475.32</v>
      </c>
      <c r="H49" s="38">
        <f>H51+H52</f>
        <v>-96757.12</v>
      </c>
      <c r="I49" s="31">
        <f t="shared" si="2"/>
        <v>87718.2</v>
      </c>
      <c r="J49" s="38">
        <f>J50+J51+J52</f>
        <v>0</v>
      </c>
      <c r="K49" s="31">
        <f t="shared" si="2"/>
        <v>87718.2</v>
      </c>
    </row>
    <row r="50" spans="1:11" s="40" customFormat="1" ht="36" customHeight="1">
      <c r="A50" s="35" t="s">
        <v>378</v>
      </c>
      <c r="B50" s="36" t="s">
        <v>377</v>
      </c>
      <c r="C50" s="38"/>
      <c r="D50" s="38"/>
      <c r="E50" s="38"/>
      <c r="F50" s="38"/>
      <c r="G50" s="38"/>
      <c r="H50" s="38"/>
      <c r="I50" s="21">
        <v>0</v>
      </c>
      <c r="J50" s="41"/>
      <c r="K50" s="21">
        <f>I50+J50</f>
        <v>0</v>
      </c>
    </row>
    <row r="51" spans="1:11" ht="97.5" customHeight="1" outlineLevel="1">
      <c r="A51" s="35" t="s">
        <v>168</v>
      </c>
      <c r="B51" s="36" t="s">
        <v>379</v>
      </c>
      <c r="C51" s="41">
        <v>60000</v>
      </c>
      <c r="D51" s="41"/>
      <c r="E51" s="41">
        <f t="shared" si="3"/>
        <v>60000</v>
      </c>
      <c r="F51" s="41">
        <v>123881.32</v>
      </c>
      <c r="G51" s="41">
        <f t="shared" si="4"/>
        <v>183881.32</v>
      </c>
      <c r="H51" s="41">
        <f>-101338.29+4890.42-309.25</f>
        <v>-96757.12</v>
      </c>
      <c r="I51" s="21">
        <f t="shared" si="2"/>
        <v>87124.2</v>
      </c>
      <c r="J51" s="41"/>
      <c r="K51" s="21">
        <f t="shared" si="2"/>
        <v>87124.2</v>
      </c>
    </row>
    <row r="52" spans="1:11" ht="63" customHeight="1" outlineLevel="1">
      <c r="A52" s="35" t="s">
        <v>283</v>
      </c>
      <c r="B52" s="36" t="s">
        <v>284</v>
      </c>
      <c r="C52" s="41">
        <v>0</v>
      </c>
      <c r="D52" s="41">
        <v>594</v>
      </c>
      <c r="E52" s="41">
        <f t="shared" si="3"/>
        <v>594</v>
      </c>
      <c r="F52" s="41"/>
      <c r="G52" s="41">
        <f t="shared" si="4"/>
        <v>594</v>
      </c>
      <c r="H52" s="38"/>
      <c r="I52" s="21">
        <f t="shared" si="2"/>
        <v>594</v>
      </c>
      <c r="J52" s="38"/>
      <c r="K52" s="21">
        <f t="shared" si="2"/>
        <v>594</v>
      </c>
    </row>
    <row r="53" spans="1:11" s="40" customFormat="1" ht="18" customHeight="1">
      <c r="A53" s="32" t="s">
        <v>169</v>
      </c>
      <c r="B53" s="33" t="s">
        <v>83</v>
      </c>
      <c r="C53" s="38">
        <f>SUM(C54:C67)</f>
        <v>9728.8</v>
      </c>
      <c r="D53" s="38">
        <f>SUM(D54:D67)</f>
        <v>3348.3</v>
      </c>
      <c r="E53" s="38">
        <f t="shared" si="3"/>
        <v>13077.1</v>
      </c>
      <c r="F53" s="38">
        <f>SUM(F54:F67)</f>
        <v>-101.43</v>
      </c>
      <c r="G53" s="38">
        <f t="shared" si="4"/>
        <v>12975.67</v>
      </c>
      <c r="H53" s="38">
        <f>SUM(H54:H67)</f>
        <v>2121.98</v>
      </c>
      <c r="I53" s="31">
        <f t="shared" si="2"/>
        <v>15097.65</v>
      </c>
      <c r="J53" s="38">
        <f>SUM(J54:J67)</f>
        <v>0</v>
      </c>
      <c r="K53" s="31">
        <f t="shared" si="2"/>
        <v>15097.65</v>
      </c>
    </row>
    <row r="54" spans="1:11" ht="82.5" customHeight="1" outlineLevel="1">
      <c r="A54" s="35" t="s">
        <v>170</v>
      </c>
      <c r="B54" s="36" t="s">
        <v>17</v>
      </c>
      <c r="C54" s="41">
        <v>161.85</v>
      </c>
      <c r="D54" s="41">
        <v>0</v>
      </c>
      <c r="E54" s="41">
        <f t="shared" si="3"/>
        <v>161.85</v>
      </c>
      <c r="F54" s="41">
        <v>0</v>
      </c>
      <c r="G54" s="41">
        <f t="shared" si="4"/>
        <v>161.85</v>
      </c>
      <c r="H54" s="38"/>
      <c r="I54" s="21">
        <f t="shared" si="2"/>
        <v>161.85</v>
      </c>
      <c r="J54" s="38"/>
      <c r="K54" s="21">
        <f t="shared" si="2"/>
        <v>161.85</v>
      </c>
    </row>
    <row r="55" spans="1:11" ht="75" outlineLevel="1">
      <c r="A55" s="35" t="s">
        <v>171</v>
      </c>
      <c r="B55" s="36" t="s">
        <v>18</v>
      </c>
      <c r="C55" s="41">
        <v>17.26</v>
      </c>
      <c r="D55" s="41">
        <v>0</v>
      </c>
      <c r="E55" s="41">
        <f t="shared" si="3"/>
        <v>17.26</v>
      </c>
      <c r="F55" s="41">
        <v>0</v>
      </c>
      <c r="G55" s="41">
        <f t="shared" si="4"/>
        <v>17.26</v>
      </c>
      <c r="H55" s="41">
        <v>16.74</v>
      </c>
      <c r="I55" s="21">
        <f t="shared" si="2"/>
        <v>34</v>
      </c>
      <c r="J55" s="41"/>
      <c r="K55" s="21">
        <f t="shared" si="2"/>
        <v>34</v>
      </c>
    </row>
    <row r="56" spans="1:11" ht="75" outlineLevel="1">
      <c r="A56" s="35" t="s">
        <v>172</v>
      </c>
      <c r="B56" s="36" t="s">
        <v>19</v>
      </c>
      <c r="C56" s="41">
        <v>215.8</v>
      </c>
      <c r="D56" s="41">
        <v>0</v>
      </c>
      <c r="E56" s="41">
        <f t="shared" si="3"/>
        <v>215.8</v>
      </c>
      <c r="F56" s="41">
        <v>0</v>
      </c>
      <c r="G56" s="41">
        <f t="shared" si="4"/>
        <v>215.8</v>
      </c>
      <c r="H56" s="41">
        <v>153.2</v>
      </c>
      <c r="I56" s="21">
        <f t="shared" si="2"/>
        <v>369</v>
      </c>
      <c r="J56" s="41"/>
      <c r="K56" s="21">
        <f t="shared" si="2"/>
        <v>369</v>
      </c>
    </row>
    <row r="57" spans="1:11" ht="75" outlineLevel="1">
      <c r="A57" s="35" t="s">
        <v>173</v>
      </c>
      <c r="B57" s="36" t="s">
        <v>20</v>
      </c>
      <c r="C57" s="41">
        <v>161.85</v>
      </c>
      <c r="D57" s="41">
        <v>0</v>
      </c>
      <c r="E57" s="41">
        <f t="shared" si="3"/>
        <v>161.85</v>
      </c>
      <c r="F57" s="41">
        <v>0</v>
      </c>
      <c r="G57" s="41">
        <f t="shared" si="4"/>
        <v>161.85</v>
      </c>
      <c r="H57" s="41">
        <v>198.15</v>
      </c>
      <c r="I57" s="21">
        <f t="shared" si="2"/>
        <v>360</v>
      </c>
      <c r="J57" s="41"/>
      <c r="K57" s="21">
        <f t="shared" si="2"/>
        <v>360</v>
      </c>
    </row>
    <row r="58" spans="1:11" ht="45" outlineLevel="1">
      <c r="A58" s="35" t="s">
        <v>174</v>
      </c>
      <c r="B58" s="36" t="s">
        <v>21</v>
      </c>
      <c r="C58" s="41">
        <v>53.95</v>
      </c>
      <c r="D58" s="41">
        <v>0</v>
      </c>
      <c r="E58" s="41">
        <f t="shared" si="3"/>
        <v>53.95</v>
      </c>
      <c r="F58" s="41">
        <v>0</v>
      </c>
      <c r="G58" s="41">
        <f t="shared" si="4"/>
        <v>53.95</v>
      </c>
      <c r="H58" s="41">
        <v>30.05</v>
      </c>
      <c r="I58" s="21">
        <f t="shared" si="2"/>
        <v>84</v>
      </c>
      <c r="J58" s="41"/>
      <c r="K58" s="21">
        <f t="shared" si="2"/>
        <v>84</v>
      </c>
    </row>
    <row r="59" spans="1:11" ht="60" outlineLevel="1">
      <c r="A59" s="35" t="s">
        <v>335</v>
      </c>
      <c r="B59" s="36" t="s">
        <v>336</v>
      </c>
      <c r="C59" s="41"/>
      <c r="D59" s="41"/>
      <c r="E59" s="41"/>
      <c r="F59" s="41"/>
      <c r="G59" s="41"/>
      <c r="H59" s="41">
        <v>41</v>
      </c>
      <c r="I59" s="21">
        <f t="shared" si="2"/>
        <v>41</v>
      </c>
      <c r="J59" s="41"/>
      <c r="K59" s="21">
        <f t="shared" si="2"/>
        <v>41</v>
      </c>
    </row>
    <row r="60" spans="1:11" ht="45" outlineLevel="1">
      <c r="A60" s="35" t="s">
        <v>175</v>
      </c>
      <c r="B60" s="36" t="s">
        <v>22</v>
      </c>
      <c r="C60" s="41">
        <v>21.58</v>
      </c>
      <c r="D60" s="41">
        <v>0</v>
      </c>
      <c r="E60" s="41">
        <f t="shared" si="3"/>
        <v>21.58</v>
      </c>
      <c r="F60" s="41">
        <v>0</v>
      </c>
      <c r="G60" s="41">
        <f t="shared" si="4"/>
        <v>21.58</v>
      </c>
      <c r="H60" s="41">
        <v>89.42</v>
      </c>
      <c r="I60" s="21">
        <f t="shared" si="2"/>
        <v>111</v>
      </c>
      <c r="J60" s="41"/>
      <c r="K60" s="21">
        <f t="shared" si="2"/>
        <v>111</v>
      </c>
    </row>
    <row r="61" spans="1:11" ht="30" outlineLevel="1">
      <c r="A61" s="35" t="s">
        <v>176</v>
      </c>
      <c r="B61" s="36" t="s">
        <v>23</v>
      </c>
      <c r="C61" s="41">
        <v>32.37</v>
      </c>
      <c r="D61" s="41">
        <v>0</v>
      </c>
      <c r="E61" s="41">
        <f t="shared" si="3"/>
        <v>32.37</v>
      </c>
      <c r="F61" s="41">
        <v>0</v>
      </c>
      <c r="G61" s="41">
        <f t="shared" si="4"/>
        <v>32.37</v>
      </c>
      <c r="H61" s="41">
        <v>-24.37</v>
      </c>
      <c r="I61" s="21">
        <f t="shared" si="2"/>
        <v>8</v>
      </c>
      <c r="J61" s="41"/>
      <c r="K61" s="21">
        <f t="shared" si="2"/>
        <v>8</v>
      </c>
    </row>
    <row r="62" spans="1:11" ht="30" hidden="1" outlineLevel="1">
      <c r="A62" s="35" t="s">
        <v>177</v>
      </c>
      <c r="B62" s="36" t="s">
        <v>24</v>
      </c>
      <c r="C62" s="41">
        <v>101.43</v>
      </c>
      <c r="D62" s="41">
        <v>0</v>
      </c>
      <c r="E62" s="41">
        <f t="shared" si="3"/>
        <v>101.43</v>
      </c>
      <c r="F62" s="41">
        <v>-101.43</v>
      </c>
      <c r="G62" s="41">
        <f t="shared" si="4"/>
        <v>0</v>
      </c>
      <c r="H62" s="41"/>
      <c r="I62" s="21">
        <f t="shared" si="2"/>
        <v>0</v>
      </c>
      <c r="J62" s="41"/>
      <c r="K62" s="21">
        <f t="shared" si="2"/>
        <v>0</v>
      </c>
    </row>
    <row r="63" spans="1:11" ht="75" outlineLevel="1">
      <c r="A63" s="35" t="s">
        <v>337</v>
      </c>
      <c r="B63" s="36" t="s">
        <v>25</v>
      </c>
      <c r="C63" s="41"/>
      <c r="D63" s="41"/>
      <c r="E63" s="41"/>
      <c r="F63" s="41"/>
      <c r="G63" s="41"/>
      <c r="H63" s="41">
        <v>210</v>
      </c>
      <c r="I63" s="21">
        <f t="shared" si="2"/>
        <v>210</v>
      </c>
      <c r="J63" s="41"/>
      <c r="K63" s="21">
        <f t="shared" si="2"/>
        <v>210</v>
      </c>
    </row>
    <row r="64" spans="1:11" ht="75" outlineLevel="1">
      <c r="A64" s="35" t="s">
        <v>178</v>
      </c>
      <c r="B64" s="36" t="s">
        <v>25</v>
      </c>
      <c r="C64" s="41">
        <v>80.93</v>
      </c>
      <c r="D64" s="41">
        <v>0</v>
      </c>
      <c r="E64" s="41">
        <f t="shared" si="3"/>
        <v>80.93</v>
      </c>
      <c r="F64" s="41">
        <v>0</v>
      </c>
      <c r="G64" s="41">
        <f t="shared" si="4"/>
        <v>80.93</v>
      </c>
      <c r="H64" s="41">
        <v>-80.93</v>
      </c>
      <c r="I64" s="21">
        <f t="shared" si="2"/>
        <v>0</v>
      </c>
      <c r="J64" s="41"/>
      <c r="K64" s="21">
        <f t="shared" si="2"/>
        <v>0</v>
      </c>
    </row>
    <row r="65" spans="1:11" ht="45" outlineLevel="1">
      <c r="A65" s="35" t="s">
        <v>179</v>
      </c>
      <c r="B65" s="36" t="s">
        <v>26</v>
      </c>
      <c r="C65" s="41">
        <v>7000</v>
      </c>
      <c r="D65" s="41">
        <v>0</v>
      </c>
      <c r="E65" s="41">
        <f t="shared" si="3"/>
        <v>7000</v>
      </c>
      <c r="F65" s="41">
        <v>0</v>
      </c>
      <c r="G65" s="41">
        <f t="shared" si="4"/>
        <v>7000</v>
      </c>
      <c r="H65" s="41">
        <v>1500</v>
      </c>
      <c r="I65" s="21">
        <f t="shared" si="2"/>
        <v>8500</v>
      </c>
      <c r="J65" s="41"/>
      <c r="K65" s="21">
        <f t="shared" si="2"/>
        <v>8500</v>
      </c>
    </row>
    <row r="66" spans="1:11" ht="45" outlineLevel="1">
      <c r="A66" s="35" t="s">
        <v>338</v>
      </c>
      <c r="B66" s="36" t="s">
        <v>339</v>
      </c>
      <c r="C66" s="41"/>
      <c r="D66" s="41"/>
      <c r="E66" s="41"/>
      <c r="F66" s="41"/>
      <c r="G66" s="41"/>
      <c r="H66" s="41">
        <v>55.1</v>
      </c>
      <c r="I66" s="21">
        <f t="shared" si="2"/>
        <v>55.1</v>
      </c>
      <c r="J66" s="41"/>
      <c r="K66" s="21">
        <f t="shared" si="2"/>
        <v>55.1</v>
      </c>
    </row>
    <row r="67" spans="1:11" ht="45" outlineLevel="1">
      <c r="A67" s="35" t="s">
        <v>180</v>
      </c>
      <c r="B67" s="36" t="s">
        <v>134</v>
      </c>
      <c r="C67" s="41">
        <f>SUM(C72:C76)</f>
        <v>1881.78</v>
      </c>
      <c r="D67" s="41">
        <f>SUM(D72:D80)</f>
        <v>3348.3</v>
      </c>
      <c r="E67" s="41">
        <f>SUM(E72:E80)</f>
        <v>5230.08</v>
      </c>
      <c r="F67" s="41">
        <f>SUM(F72:F80)</f>
        <v>0</v>
      </c>
      <c r="G67" s="41">
        <f t="shared" si="4"/>
        <v>5230.08</v>
      </c>
      <c r="H67" s="41">
        <f>SUM(H68:H81)</f>
        <v>-66.38</v>
      </c>
      <c r="I67" s="21">
        <f t="shared" si="2"/>
        <v>5163.7</v>
      </c>
      <c r="J67" s="41">
        <f>SUM(J68:J81)</f>
        <v>0</v>
      </c>
      <c r="K67" s="21">
        <f t="shared" si="2"/>
        <v>5163.7</v>
      </c>
    </row>
    <row r="68" spans="1:11" ht="45" outlineLevel="1">
      <c r="A68" s="35" t="s">
        <v>340</v>
      </c>
      <c r="B68" s="36" t="s">
        <v>134</v>
      </c>
      <c r="C68" s="41"/>
      <c r="D68" s="41"/>
      <c r="E68" s="41"/>
      <c r="F68" s="41"/>
      <c r="G68" s="41"/>
      <c r="H68" s="41">
        <v>0.5</v>
      </c>
      <c r="I68" s="21">
        <f t="shared" si="2"/>
        <v>0.5</v>
      </c>
      <c r="J68" s="41"/>
      <c r="K68" s="21">
        <f t="shared" si="2"/>
        <v>0.5</v>
      </c>
    </row>
    <row r="69" spans="1:11" ht="45" outlineLevel="1">
      <c r="A69" s="35" t="s">
        <v>341</v>
      </c>
      <c r="B69" s="36" t="s">
        <v>134</v>
      </c>
      <c r="C69" s="41"/>
      <c r="D69" s="41"/>
      <c r="E69" s="41"/>
      <c r="F69" s="41"/>
      <c r="G69" s="41"/>
      <c r="H69" s="41">
        <v>2.5</v>
      </c>
      <c r="I69" s="21">
        <f t="shared" si="2"/>
        <v>2.5</v>
      </c>
      <c r="J69" s="41"/>
      <c r="K69" s="21">
        <f t="shared" si="2"/>
        <v>2.5</v>
      </c>
    </row>
    <row r="70" spans="1:11" ht="45" outlineLevel="1">
      <c r="A70" s="35" t="s">
        <v>342</v>
      </c>
      <c r="B70" s="36" t="s">
        <v>134</v>
      </c>
      <c r="C70" s="41"/>
      <c r="D70" s="41"/>
      <c r="E70" s="41"/>
      <c r="F70" s="41"/>
      <c r="G70" s="41"/>
      <c r="H70" s="41">
        <v>5</v>
      </c>
      <c r="I70" s="21">
        <f t="shared" si="2"/>
        <v>5</v>
      </c>
      <c r="J70" s="41"/>
      <c r="K70" s="21">
        <f t="shared" si="2"/>
        <v>5</v>
      </c>
    </row>
    <row r="71" spans="1:11" ht="45" outlineLevel="1">
      <c r="A71" s="35" t="s">
        <v>343</v>
      </c>
      <c r="B71" s="36" t="s">
        <v>134</v>
      </c>
      <c r="C71" s="41"/>
      <c r="D71" s="41"/>
      <c r="E71" s="41"/>
      <c r="F71" s="41"/>
      <c r="G71" s="41"/>
      <c r="H71" s="41">
        <v>40</v>
      </c>
      <c r="I71" s="21">
        <f t="shared" si="2"/>
        <v>40</v>
      </c>
      <c r="J71" s="41"/>
      <c r="K71" s="21">
        <f t="shared" si="2"/>
        <v>40</v>
      </c>
    </row>
    <row r="72" spans="1:11" ht="75" outlineLevel="1">
      <c r="A72" s="35" t="s">
        <v>181</v>
      </c>
      <c r="B72" s="36" t="s">
        <v>27</v>
      </c>
      <c r="C72" s="41">
        <v>900</v>
      </c>
      <c r="D72" s="41">
        <v>0</v>
      </c>
      <c r="E72" s="41">
        <f>C72+D72</f>
        <v>900</v>
      </c>
      <c r="F72" s="41">
        <v>0</v>
      </c>
      <c r="G72" s="41">
        <f t="shared" si="4"/>
        <v>900</v>
      </c>
      <c r="H72" s="41">
        <v>-150</v>
      </c>
      <c r="I72" s="21">
        <f t="shared" si="2"/>
        <v>750</v>
      </c>
      <c r="J72" s="41"/>
      <c r="K72" s="21">
        <f t="shared" si="2"/>
        <v>750</v>
      </c>
    </row>
    <row r="73" spans="1:11" ht="51" customHeight="1" outlineLevel="1">
      <c r="A73" s="35" t="s">
        <v>344</v>
      </c>
      <c r="B73" s="36" t="s">
        <v>134</v>
      </c>
      <c r="C73" s="41"/>
      <c r="D73" s="41"/>
      <c r="E73" s="41"/>
      <c r="F73" s="41"/>
      <c r="G73" s="41"/>
      <c r="H73" s="41">
        <v>0.65</v>
      </c>
      <c r="I73" s="21">
        <f t="shared" si="2"/>
        <v>0.65</v>
      </c>
      <c r="J73" s="41"/>
      <c r="K73" s="21">
        <f t="shared" si="2"/>
        <v>0.65</v>
      </c>
    </row>
    <row r="74" spans="1:11" ht="51" customHeight="1" outlineLevel="1">
      <c r="A74" s="35" t="s">
        <v>303</v>
      </c>
      <c r="B74" s="36" t="s">
        <v>134</v>
      </c>
      <c r="C74" s="41"/>
      <c r="D74" s="41"/>
      <c r="E74" s="41"/>
      <c r="F74" s="41">
        <v>0</v>
      </c>
      <c r="G74" s="41">
        <f t="shared" si="4"/>
        <v>0</v>
      </c>
      <c r="H74" s="41">
        <v>107</v>
      </c>
      <c r="I74" s="21">
        <f t="shared" si="2"/>
        <v>107</v>
      </c>
      <c r="J74" s="41"/>
      <c r="K74" s="21">
        <f t="shared" si="2"/>
        <v>107</v>
      </c>
    </row>
    <row r="75" spans="1:11" ht="65.25" customHeight="1" outlineLevel="1">
      <c r="A75" s="35" t="s">
        <v>182</v>
      </c>
      <c r="B75" s="36" t="s">
        <v>28</v>
      </c>
      <c r="C75" s="41">
        <v>300</v>
      </c>
      <c r="D75" s="41">
        <v>0</v>
      </c>
      <c r="E75" s="41">
        <f>C75+D75</f>
        <v>300</v>
      </c>
      <c r="F75" s="41">
        <v>0</v>
      </c>
      <c r="G75" s="41">
        <f t="shared" si="4"/>
        <v>300</v>
      </c>
      <c r="H75" s="41">
        <v>-200</v>
      </c>
      <c r="I75" s="21">
        <f t="shared" si="2"/>
        <v>100</v>
      </c>
      <c r="J75" s="41"/>
      <c r="K75" s="21">
        <f t="shared" si="2"/>
        <v>100</v>
      </c>
    </row>
    <row r="76" spans="1:11" ht="63" customHeight="1" outlineLevel="1">
      <c r="A76" s="35" t="s">
        <v>183</v>
      </c>
      <c r="B76" s="36" t="s">
        <v>29</v>
      </c>
      <c r="C76" s="41">
        <v>681.78</v>
      </c>
      <c r="D76" s="41">
        <v>2748.3</v>
      </c>
      <c r="E76" s="41">
        <f>C76+D76</f>
        <v>3430.08</v>
      </c>
      <c r="F76" s="41"/>
      <c r="G76" s="41">
        <f t="shared" si="4"/>
        <v>3430.08</v>
      </c>
      <c r="H76" s="41">
        <v>-619.58</v>
      </c>
      <c r="I76" s="21">
        <f t="shared" si="2"/>
        <v>2810.5</v>
      </c>
      <c r="J76" s="41"/>
      <c r="K76" s="21">
        <f t="shared" si="2"/>
        <v>2810.5</v>
      </c>
    </row>
    <row r="77" spans="1:11" ht="53.25" customHeight="1" outlineLevel="1">
      <c r="A77" s="35" t="s">
        <v>294</v>
      </c>
      <c r="B77" s="36" t="s">
        <v>134</v>
      </c>
      <c r="C77" s="41"/>
      <c r="D77" s="41">
        <v>100</v>
      </c>
      <c r="E77" s="41">
        <f>C77+D77</f>
        <v>100</v>
      </c>
      <c r="F77" s="41"/>
      <c r="G77" s="41">
        <f t="shared" si="4"/>
        <v>100</v>
      </c>
      <c r="H77" s="41">
        <v>-10.85</v>
      </c>
      <c r="I77" s="21">
        <f t="shared" si="2"/>
        <v>89.15</v>
      </c>
      <c r="J77" s="41"/>
      <c r="K77" s="21">
        <f t="shared" si="2"/>
        <v>89.15</v>
      </c>
    </row>
    <row r="78" spans="1:11" ht="50.25" customHeight="1" outlineLevel="1">
      <c r="A78" s="35" t="s">
        <v>305</v>
      </c>
      <c r="B78" s="36" t="s">
        <v>134</v>
      </c>
      <c r="C78" s="41"/>
      <c r="D78" s="41"/>
      <c r="E78" s="41"/>
      <c r="F78" s="41">
        <v>0</v>
      </c>
      <c r="G78" s="41">
        <f t="shared" si="4"/>
        <v>0</v>
      </c>
      <c r="H78" s="41">
        <v>98</v>
      </c>
      <c r="I78" s="21">
        <f t="shared" si="2"/>
        <v>98</v>
      </c>
      <c r="J78" s="41"/>
      <c r="K78" s="21">
        <f t="shared" si="2"/>
        <v>98</v>
      </c>
    </row>
    <row r="79" spans="1:11" ht="50.25" customHeight="1" outlineLevel="1">
      <c r="A79" s="35" t="s">
        <v>304</v>
      </c>
      <c r="B79" s="36" t="s">
        <v>134</v>
      </c>
      <c r="C79" s="41"/>
      <c r="D79" s="41"/>
      <c r="E79" s="41"/>
      <c r="F79" s="41">
        <v>0</v>
      </c>
      <c r="G79" s="41">
        <f t="shared" si="4"/>
        <v>0</v>
      </c>
      <c r="H79" s="41">
        <v>33</v>
      </c>
      <c r="I79" s="21">
        <f t="shared" si="2"/>
        <v>33</v>
      </c>
      <c r="J79" s="41"/>
      <c r="K79" s="21">
        <f t="shared" si="2"/>
        <v>33</v>
      </c>
    </row>
    <row r="80" spans="1:11" ht="51" customHeight="1" outlineLevel="1">
      <c r="A80" s="35" t="s">
        <v>293</v>
      </c>
      <c r="B80" s="36" t="s">
        <v>134</v>
      </c>
      <c r="C80" s="41"/>
      <c r="D80" s="41">
        <v>500</v>
      </c>
      <c r="E80" s="41">
        <f>C80+D80</f>
        <v>500</v>
      </c>
      <c r="F80" s="41"/>
      <c r="G80" s="41">
        <f t="shared" si="4"/>
        <v>500</v>
      </c>
      <c r="H80" s="41">
        <v>119</v>
      </c>
      <c r="I80" s="21">
        <f t="shared" si="2"/>
        <v>619</v>
      </c>
      <c r="J80" s="41"/>
      <c r="K80" s="21">
        <f t="shared" si="2"/>
        <v>619</v>
      </c>
    </row>
    <row r="81" spans="1:11" ht="43.5" customHeight="1" outlineLevel="1">
      <c r="A81" s="35" t="s">
        <v>345</v>
      </c>
      <c r="B81" s="36" t="s">
        <v>134</v>
      </c>
      <c r="C81" s="41"/>
      <c r="D81" s="41"/>
      <c r="E81" s="41"/>
      <c r="F81" s="41"/>
      <c r="G81" s="41"/>
      <c r="H81" s="41">
        <v>508.4</v>
      </c>
      <c r="I81" s="21">
        <f t="shared" si="2"/>
        <v>508.4</v>
      </c>
      <c r="J81" s="41"/>
      <c r="K81" s="21">
        <f t="shared" si="2"/>
        <v>508.4</v>
      </c>
    </row>
    <row r="82" spans="1:11" s="40" customFormat="1" ht="24.75" customHeight="1">
      <c r="A82" s="32" t="s">
        <v>184</v>
      </c>
      <c r="B82" s="33" t="s">
        <v>84</v>
      </c>
      <c r="C82" s="38">
        <f>C84</f>
        <v>450</v>
      </c>
      <c r="D82" s="38">
        <f>D84</f>
        <v>0</v>
      </c>
      <c r="E82" s="38">
        <f>C82+D82</f>
        <v>450</v>
      </c>
      <c r="F82" s="38">
        <f>SUM(F83:F85)</f>
        <v>101.43</v>
      </c>
      <c r="G82" s="38">
        <f t="shared" si="4"/>
        <v>551.43</v>
      </c>
      <c r="H82" s="38">
        <f>SUM(H83:H85)</f>
        <v>300.5</v>
      </c>
      <c r="I82" s="31">
        <f t="shared" si="2"/>
        <v>851.93</v>
      </c>
      <c r="J82" s="38">
        <f>SUM(J83:J85)</f>
        <v>0</v>
      </c>
      <c r="K82" s="31">
        <f t="shared" si="2"/>
        <v>851.93</v>
      </c>
    </row>
    <row r="83" spans="1:11" s="40" customFormat="1" ht="30" customHeight="1">
      <c r="A83" s="35" t="s">
        <v>302</v>
      </c>
      <c r="B83" s="36" t="s">
        <v>30</v>
      </c>
      <c r="C83" s="38"/>
      <c r="D83" s="38"/>
      <c r="E83" s="41"/>
      <c r="F83" s="41">
        <f>350+60+11.68+30-0.25</f>
        <v>451.43</v>
      </c>
      <c r="G83" s="41">
        <f t="shared" si="4"/>
        <v>451.43</v>
      </c>
      <c r="H83" s="41">
        <v>34.45</v>
      </c>
      <c r="I83" s="21">
        <f t="shared" si="2"/>
        <v>485.88</v>
      </c>
      <c r="J83" s="41"/>
      <c r="K83" s="21">
        <f t="shared" si="2"/>
        <v>485.88</v>
      </c>
    </row>
    <row r="84" spans="1:11" ht="30" customHeight="1">
      <c r="A84" s="35" t="s">
        <v>186</v>
      </c>
      <c r="B84" s="36" t="s">
        <v>30</v>
      </c>
      <c r="C84" s="41">
        <v>450</v>
      </c>
      <c r="D84" s="41">
        <v>0</v>
      </c>
      <c r="E84" s="41">
        <f>C84+D84</f>
        <v>450</v>
      </c>
      <c r="F84" s="41">
        <v>-350</v>
      </c>
      <c r="G84" s="41">
        <f t="shared" si="4"/>
        <v>100</v>
      </c>
      <c r="H84" s="41">
        <v>66.05</v>
      </c>
      <c r="I84" s="21">
        <f t="shared" si="2"/>
        <v>166.05</v>
      </c>
      <c r="J84" s="41"/>
      <c r="K84" s="21">
        <f t="shared" si="2"/>
        <v>166.05</v>
      </c>
    </row>
    <row r="85" spans="1:11" ht="32.25" customHeight="1">
      <c r="A85" s="35" t="s">
        <v>301</v>
      </c>
      <c r="B85" s="36" t="s">
        <v>30</v>
      </c>
      <c r="C85" s="41"/>
      <c r="D85" s="41"/>
      <c r="E85" s="41"/>
      <c r="F85" s="41"/>
      <c r="G85" s="41">
        <f t="shared" si="4"/>
        <v>0</v>
      </c>
      <c r="H85" s="41">
        <v>200</v>
      </c>
      <c r="I85" s="21">
        <f>G85+H85</f>
        <v>200</v>
      </c>
      <c r="J85" s="41"/>
      <c r="K85" s="21">
        <f>I85+J85</f>
        <v>200</v>
      </c>
    </row>
    <row r="86" spans="1:11" ht="48.75" customHeight="1" hidden="1" outlineLevel="1">
      <c r="A86" s="32" t="s">
        <v>371</v>
      </c>
      <c r="B86" s="33" t="s">
        <v>372</v>
      </c>
      <c r="C86" s="41"/>
      <c r="D86" s="41"/>
      <c r="E86" s="41"/>
      <c r="F86" s="41"/>
      <c r="G86" s="41"/>
      <c r="H86" s="41"/>
      <c r="I86" s="21"/>
      <c r="J86" s="38">
        <f>J87</f>
        <v>0</v>
      </c>
      <c r="K86" s="31">
        <f>I86+J86</f>
        <v>0</v>
      </c>
    </row>
    <row r="87" spans="1:11" ht="51" customHeight="1" hidden="1" outlineLevel="1">
      <c r="A87" s="35" t="s">
        <v>373</v>
      </c>
      <c r="B87" s="36" t="s">
        <v>374</v>
      </c>
      <c r="C87" s="41"/>
      <c r="D87" s="41"/>
      <c r="E87" s="41"/>
      <c r="F87" s="41"/>
      <c r="G87" s="41"/>
      <c r="H87" s="41"/>
      <c r="I87" s="21"/>
      <c r="J87" s="41"/>
      <c r="K87" s="21">
        <f>I87+J87</f>
        <v>0</v>
      </c>
    </row>
    <row r="88" spans="1:11" ht="29.25" customHeight="1" collapsed="1">
      <c r="A88" s="32" t="s">
        <v>327</v>
      </c>
      <c r="B88" s="33" t="s">
        <v>328</v>
      </c>
      <c r="C88" s="41"/>
      <c r="D88" s="41"/>
      <c r="E88" s="41"/>
      <c r="F88" s="41"/>
      <c r="G88" s="38">
        <f t="shared" si="4"/>
        <v>0</v>
      </c>
      <c r="H88" s="38">
        <f>H89</f>
        <v>-4966.98</v>
      </c>
      <c r="I88" s="31">
        <f t="shared" si="2"/>
        <v>-4966.98</v>
      </c>
      <c r="J88" s="38">
        <f>J89</f>
        <v>0</v>
      </c>
      <c r="K88" s="31">
        <f t="shared" si="2"/>
        <v>-4966.98</v>
      </c>
    </row>
    <row r="89" spans="1:11" ht="30" customHeight="1">
      <c r="A89" s="35" t="s">
        <v>326</v>
      </c>
      <c r="B89" s="36" t="s">
        <v>325</v>
      </c>
      <c r="C89" s="41"/>
      <c r="D89" s="41"/>
      <c r="E89" s="41"/>
      <c r="F89" s="41"/>
      <c r="G89" s="41">
        <f t="shared" si="4"/>
        <v>0</v>
      </c>
      <c r="H89" s="41">
        <v>-4966.98</v>
      </c>
      <c r="I89" s="21">
        <f>H89</f>
        <v>-4966.98</v>
      </c>
      <c r="J89" s="41"/>
      <c r="K89" s="21">
        <f>I89</f>
        <v>-4966.98</v>
      </c>
    </row>
    <row r="90" spans="1:11" s="40" customFormat="1" ht="21.75" customHeight="1">
      <c r="A90" s="44" t="s">
        <v>185</v>
      </c>
      <c r="B90" s="45" t="s">
        <v>85</v>
      </c>
      <c r="C90" s="46">
        <f>C91+C96+C118+C149</f>
        <v>1912161.4</v>
      </c>
      <c r="D90" s="46">
        <f>D91+D96+D118+D149</f>
        <v>120117.38</v>
      </c>
      <c r="E90" s="46">
        <f aca="true" t="shared" si="5" ref="E90:E114">C90+D90</f>
        <v>2032278.78</v>
      </c>
      <c r="F90" s="46">
        <f>F91+F96+F118+F149</f>
        <v>-122873.56</v>
      </c>
      <c r="G90" s="38">
        <f t="shared" si="4"/>
        <v>1909405.22</v>
      </c>
      <c r="H90" s="38">
        <f>H91+H96+H118+H149</f>
        <v>131853.04</v>
      </c>
      <c r="I90" s="38">
        <f>G90+H90</f>
        <v>2041258.26</v>
      </c>
      <c r="J90" s="38">
        <f>J91+J96+J118+J149</f>
        <v>8899.57</v>
      </c>
      <c r="K90" s="38">
        <f>I90+J90</f>
        <v>2050157.83</v>
      </c>
    </row>
    <row r="91" spans="1:11" s="40" customFormat="1" ht="30" customHeight="1">
      <c r="A91" s="32" t="s">
        <v>187</v>
      </c>
      <c r="B91" s="33" t="s">
        <v>86</v>
      </c>
      <c r="C91" s="38">
        <f>C92+C94+C95</f>
        <v>918323</v>
      </c>
      <c r="D91" s="38">
        <f>D92+D94+D95</f>
        <v>0</v>
      </c>
      <c r="E91" s="38">
        <f t="shared" si="5"/>
        <v>918323</v>
      </c>
      <c r="F91" s="38">
        <f>F92+F94+F95</f>
        <v>0</v>
      </c>
      <c r="G91" s="38">
        <f aca="true" t="shared" si="6" ref="G91:G125">E91+F91</f>
        <v>918323</v>
      </c>
      <c r="H91" s="38">
        <f>H92+H93+H94+H95</f>
        <v>50264</v>
      </c>
      <c r="I91" s="38">
        <f aca="true" t="shared" si="7" ref="I91:K156">G91+H91</f>
        <v>968587</v>
      </c>
      <c r="J91" s="38">
        <f>J92+J93+J94+J95</f>
        <v>0</v>
      </c>
      <c r="K91" s="38">
        <f t="shared" si="7"/>
        <v>968587</v>
      </c>
    </row>
    <row r="92" spans="1:11" ht="36" customHeight="1">
      <c r="A92" s="35" t="s">
        <v>188</v>
      </c>
      <c r="B92" s="36" t="s">
        <v>31</v>
      </c>
      <c r="C92" s="41">
        <v>36953</v>
      </c>
      <c r="D92" s="41"/>
      <c r="E92" s="41">
        <f t="shared" si="5"/>
        <v>36953</v>
      </c>
      <c r="F92" s="41"/>
      <c r="G92" s="41">
        <f t="shared" si="6"/>
        <v>36953</v>
      </c>
      <c r="H92" s="38"/>
      <c r="I92" s="41">
        <f t="shared" si="7"/>
        <v>36953</v>
      </c>
      <c r="J92" s="38"/>
      <c r="K92" s="41">
        <f t="shared" si="7"/>
        <v>36953</v>
      </c>
    </row>
    <row r="93" spans="1:11" ht="53.25" customHeight="1">
      <c r="A93" s="35" t="s">
        <v>333</v>
      </c>
      <c r="B93" s="36" t="s">
        <v>334</v>
      </c>
      <c r="C93" s="41"/>
      <c r="D93" s="41"/>
      <c r="E93" s="41"/>
      <c r="F93" s="41"/>
      <c r="G93" s="41"/>
      <c r="H93" s="41">
        <v>50264</v>
      </c>
      <c r="I93" s="41">
        <f t="shared" si="7"/>
        <v>50264</v>
      </c>
      <c r="J93" s="41"/>
      <c r="K93" s="41">
        <f t="shared" si="7"/>
        <v>50264</v>
      </c>
    </row>
    <row r="94" spans="1:11" ht="30">
      <c r="A94" s="35" t="s">
        <v>189</v>
      </c>
      <c r="B94" s="36" t="s">
        <v>32</v>
      </c>
      <c r="C94" s="41">
        <v>13181</v>
      </c>
      <c r="D94" s="41"/>
      <c r="E94" s="41">
        <f t="shared" si="5"/>
        <v>13181</v>
      </c>
      <c r="F94" s="41"/>
      <c r="G94" s="41">
        <f t="shared" si="6"/>
        <v>13181</v>
      </c>
      <c r="H94" s="38"/>
      <c r="I94" s="41">
        <f t="shared" si="7"/>
        <v>13181</v>
      </c>
      <c r="J94" s="38"/>
      <c r="K94" s="41">
        <f t="shared" si="7"/>
        <v>13181</v>
      </c>
    </row>
    <row r="95" spans="1:11" ht="41.25" customHeight="1">
      <c r="A95" s="35" t="s">
        <v>190</v>
      </c>
      <c r="B95" s="36" t="s">
        <v>33</v>
      </c>
      <c r="C95" s="41">
        <v>868189</v>
      </c>
      <c r="D95" s="41">
        <v>0</v>
      </c>
      <c r="E95" s="41">
        <f t="shared" si="5"/>
        <v>868189</v>
      </c>
      <c r="F95" s="41">
        <v>0</v>
      </c>
      <c r="G95" s="41">
        <f t="shared" si="6"/>
        <v>868189</v>
      </c>
      <c r="H95" s="41">
        <v>0</v>
      </c>
      <c r="I95" s="41">
        <f t="shared" si="7"/>
        <v>868189</v>
      </c>
      <c r="J95" s="41">
        <v>0</v>
      </c>
      <c r="K95" s="41">
        <f t="shared" si="7"/>
        <v>868189</v>
      </c>
    </row>
    <row r="96" spans="1:11" s="40" customFormat="1" ht="51" customHeight="1">
      <c r="A96" s="32" t="s">
        <v>204</v>
      </c>
      <c r="B96" s="33" t="s">
        <v>87</v>
      </c>
      <c r="C96" s="38">
        <f>C101+C102</f>
        <v>612002.4</v>
      </c>
      <c r="D96" s="38">
        <f>D101+D102</f>
        <v>-23260.33</v>
      </c>
      <c r="E96" s="38">
        <f t="shared" si="5"/>
        <v>588742.07</v>
      </c>
      <c r="F96" s="38">
        <f>F101+F102</f>
        <v>975.5</v>
      </c>
      <c r="G96" s="38">
        <f t="shared" si="6"/>
        <v>589717.57</v>
      </c>
      <c r="H96" s="38">
        <f>H97+H98+H99+H101+H102</f>
        <v>66995.8</v>
      </c>
      <c r="I96" s="38">
        <f t="shared" si="7"/>
        <v>656713.37</v>
      </c>
      <c r="J96" s="38">
        <f>J97+J98+J99+J100+J101+J102</f>
        <v>1456.61</v>
      </c>
      <c r="K96" s="38">
        <f t="shared" si="7"/>
        <v>658169.98</v>
      </c>
    </row>
    <row r="97" spans="1:11" s="40" customFormat="1" ht="48" customHeight="1">
      <c r="A97" s="35" t="s">
        <v>314</v>
      </c>
      <c r="B97" s="36" t="s">
        <v>315</v>
      </c>
      <c r="C97" s="38"/>
      <c r="D97" s="38"/>
      <c r="E97" s="38"/>
      <c r="F97" s="38"/>
      <c r="G97" s="38"/>
      <c r="H97" s="41">
        <v>10515.46</v>
      </c>
      <c r="I97" s="41">
        <f t="shared" si="7"/>
        <v>10515.46</v>
      </c>
      <c r="J97" s="41"/>
      <c r="K97" s="41">
        <f t="shared" si="7"/>
        <v>10515.46</v>
      </c>
    </row>
    <row r="98" spans="1:11" s="40" customFormat="1" ht="46.5" customHeight="1">
      <c r="A98" s="35" t="s">
        <v>316</v>
      </c>
      <c r="B98" s="36" t="s">
        <v>317</v>
      </c>
      <c r="C98" s="38"/>
      <c r="D98" s="38"/>
      <c r="E98" s="38"/>
      <c r="F98" s="38"/>
      <c r="G98" s="38"/>
      <c r="H98" s="41">
        <v>2000</v>
      </c>
      <c r="I98" s="41">
        <f t="shared" si="7"/>
        <v>2000</v>
      </c>
      <c r="J98" s="41"/>
      <c r="K98" s="41">
        <f t="shared" si="7"/>
        <v>2000</v>
      </c>
    </row>
    <row r="99" spans="1:11" s="40" customFormat="1" ht="33.75" customHeight="1">
      <c r="A99" s="35" t="s">
        <v>358</v>
      </c>
      <c r="B99" s="36" t="s">
        <v>300</v>
      </c>
      <c r="C99" s="38"/>
      <c r="D99" s="38"/>
      <c r="E99" s="38"/>
      <c r="F99" s="38"/>
      <c r="G99" s="38"/>
      <c r="H99" s="41">
        <v>599.9</v>
      </c>
      <c r="I99" s="41">
        <f t="shared" si="7"/>
        <v>599.9</v>
      </c>
      <c r="J99" s="41"/>
      <c r="K99" s="41">
        <f t="shared" si="7"/>
        <v>599.9</v>
      </c>
    </row>
    <row r="100" spans="1:11" s="40" customFormat="1" ht="52.5" customHeight="1">
      <c r="A100" s="35" t="s">
        <v>359</v>
      </c>
      <c r="B100" s="36" t="s">
        <v>360</v>
      </c>
      <c r="C100" s="38"/>
      <c r="D100" s="38"/>
      <c r="E100" s="38"/>
      <c r="F100" s="38"/>
      <c r="G100" s="38"/>
      <c r="H100" s="41"/>
      <c r="I100" s="41">
        <v>0</v>
      </c>
      <c r="J100" s="41">
        <v>257</v>
      </c>
      <c r="K100" s="41">
        <f t="shared" si="7"/>
        <v>257</v>
      </c>
    </row>
    <row r="101" spans="1:11" ht="60.75" customHeight="1">
      <c r="A101" s="35" t="s">
        <v>191</v>
      </c>
      <c r="B101" s="47" t="s">
        <v>34</v>
      </c>
      <c r="C101" s="41">
        <v>465353</v>
      </c>
      <c r="D101" s="41">
        <v>0</v>
      </c>
      <c r="E101" s="41">
        <f t="shared" si="5"/>
        <v>465353</v>
      </c>
      <c r="F101" s="41">
        <v>0</v>
      </c>
      <c r="G101" s="41">
        <f t="shared" si="6"/>
        <v>465353</v>
      </c>
      <c r="H101" s="41">
        <v>0</v>
      </c>
      <c r="I101" s="41">
        <f t="shared" si="7"/>
        <v>465353</v>
      </c>
      <c r="J101" s="41">
        <v>0</v>
      </c>
      <c r="K101" s="41">
        <f t="shared" si="7"/>
        <v>465353</v>
      </c>
    </row>
    <row r="102" spans="1:11" ht="20.25" customHeight="1">
      <c r="A102" s="28"/>
      <c r="B102" s="36" t="s">
        <v>88</v>
      </c>
      <c r="C102" s="41">
        <f>SUM(C103:C114)</f>
        <v>146649.4</v>
      </c>
      <c r="D102" s="41">
        <f>SUM(D103:D114)</f>
        <v>-23260.33</v>
      </c>
      <c r="E102" s="41">
        <f t="shared" si="5"/>
        <v>123389.07</v>
      </c>
      <c r="F102" s="41">
        <f>SUM(F103:F115)</f>
        <v>975.5</v>
      </c>
      <c r="G102" s="41">
        <f t="shared" si="6"/>
        <v>124364.57</v>
      </c>
      <c r="H102" s="41">
        <f>SUM(H103:H117)</f>
        <v>53880.44</v>
      </c>
      <c r="I102" s="41">
        <f t="shared" si="7"/>
        <v>178245.01</v>
      </c>
      <c r="J102" s="41">
        <f>SUM(J103:J117)</f>
        <v>1199.61</v>
      </c>
      <c r="K102" s="41">
        <f t="shared" si="7"/>
        <v>179444.62</v>
      </c>
    </row>
    <row r="103" spans="1:11" ht="84.75" customHeight="1">
      <c r="A103" s="35" t="s">
        <v>192</v>
      </c>
      <c r="B103" s="36" t="s">
        <v>35</v>
      </c>
      <c r="C103" s="41">
        <v>20689</v>
      </c>
      <c r="D103" s="41"/>
      <c r="E103" s="41">
        <f t="shared" si="5"/>
        <v>20689</v>
      </c>
      <c r="F103" s="41"/>
      <c r="G103" s="41">
        <f t="shared" si="6"/>
        <v>20689</v>
      </c>
      <c r="H103" s="41"/>
      <c r="I103" s="41">
        <f t="shared" si="7"/>
        <v>20689</v>
      </c>
      <c r="J103" s="41"/>
      <c r="K103" s="41">
        <f t="shared" si="7"/>
        <v>20689</v>
      </c>
    </row>
    <row r="104" spans="1:11" ht="79.5" customHeight="1">
      <c r="A104" s="35" t="s">
        <v>193</v>
      </c>
      <c r="B104" s="36" t="s">
        <v>36</v>
      </c>
      <c r="C104" s="41">
        <v>37797</v>
      </c>
      <c r="D104" s="41"/>
      <c r="E104" s="41">
        <f t="shared" si="5"/>
        <v>37797</v>
      </c>
      <c r="F104" s="41"/>
      <c r="G104" s="41">
        <f t="shared" si="6"/>
        <v>37797</v>
      </c>
      <c r="H104" s="41">
        <v>50000</v>
      </c>
      <c r="I104" s="41">
        <f t="shared" si="7"/>
        <v>87797</v>
      </c>
      <c r="J104" s="41"/>
      <c r="K104" s="41">
        <f t="shared" si="7"/>
        <v>87797</v>
      </c>
    </row>
    <row r="105" spans="1:11" ht="30">
      <c r="A105" s="35" t="s">
        <v>194</v>
      </c>
      <c r="B105" s="36" t="s">
        <v>37</v>
      </c>
      <c r="C105" s="41">
        <v>3473.8</v>
      </c>
      <c r="D105" s="41"/>
      <c r="E105" s="41">
        <f t="shared" si="5"/>
        <v>3473.8</v>
      </c>
      <c r="F105" s="41"/>
      <c r="G105" s="41">
        <f t="shared" si="6"/>
        <v>3473.8</v>
      </c>
      <c r="H105" s="41"/>
      <c r="I105" s="41">
        <f t="shared" si="7"/>
        <v>3473.8</v>
      </c>
      <c r="J105" s="41">
        <v>-989.4</v>
      </c>
      <c r="K105" s="41">
        <f t="shared" si="7"/>
        <v>2484.4</v>
      </c>
    </row>
    <row r="106" spans="1:11" ht="45">
      <c r="A106" s="35" t="s">
        <v>195</v>
      </c>
      <c r="B106" s="36" t="s">
        <v>38</v>
      </c>
      <c r="C106" s="41">
        <v>417</v>
      </c>
      <c r="D106" s="41">
        <v>52</v>
      </c>
      <c r="E106" s="41">
        <f t="shared" si="5"/>
        <v>469</v>
      </c>
      <c r="F106" s="41"/>
      <c r="G106" s="41">
        <f t="shared" si="6"/>
        <v>469</v>
      </c>
      <c r="H106" s="41">
        <f>461+524</f>
        <v>985</v>
      </c>
      <c r="I106" s="41">
        <f t="shared" si="7"/>
        <v>1454</v>
      </c>
      <c r="J106" s="41"/>
      <c r="K106" s="41">
        <f t="shared" si="7"/>
        <v>1454</v>
      </c>
    </row>
    <row r="107" spans="1:11" ht="30">
      <c r="A107" s="35" t="s">
        <v>196</v>
      </c>
      <c r="B107" s="36" t="s">
        <v>39</v>
      </c>
      <c r="C107" s="41">
        <v>26330</v>
      </c>
      <c r="D107" s="41"/>
      <c r="E107" s="41">
        <f t="shared" si="5"/>
        <v>26330</v>
      </c>
      <c r="F107" s="41"/>
      <c r="G107" s="41">
        <f t="shared" si="6"/>
        <v>26330</v>
      </c>
      <c r="H107" s="41"/>
      <c r="I107" s="41">
        <f t="shared" si="7"/>
        <v>26330</v>
      </c>
      <c r="J107" s="41"/>
      <c r="K107" s="41">
        <f t="shared" si="7"/>
        <v>26330</v>
      </c>
    </row>
    <row r="108" spans="1:11" ht="60">
      <c r="A108" s="35" t="s">
        <v>197</v>
      </c>
      <c r="B108" s="36" t="s">
        <v>40</v>
      </c>
      <c r="C108" s="41">
        <v>11456.6</v>
      </c>
      <c r="D108" s="41"/>
      <c r="E108" s="41">
        <f t="shared" si="5"/>
        <v>11456.6</v>
      </c>
      <c r="F108" s="41"/>
      <c r="G108" s="41">
        <f t="shared" si="6"/>
        <v>11456.6</v>
      </c>
      <c r="H108" s="41"/>
      <c r="I108" s="41">
        <f t="shared" si="7"/>
        <v>11456.6</v>
      </c>
      <c r="J108" s="41"/>
      <c r="K108" s="41">
        <f t="shared" si="7"/>
        <v>11456.6</v>
      </c>
    </row>
    <row r="109" spans="1:11" ht="45">
      <c r="A109" s="35" t="s">
        <v>198</v>
      </c>
      <c r="B109" s="36" t="s">
        <v>41</v>
      </c>
      <c r="C109" s="41">
        <v>44736</v>
      </c>
      <c r="D109" s="41">
        <v>-23710</v>
      </c>
      <c r="E109" s="41">
        <f t="shared" si="5"/>
        <v>21026</v>
      </c>
      <c r="F109" s="41"/>
      <c r="G109" s="41">
        <f t="shared" si="6"/>
        <v>21026</v>
      </c>
      <c r="H109" s="41"/>
      <c r="I109" s="41">
        <f t="shared" si="7"/>
        <v>21026</v>
      </c>
      <c r="J109" s="41"/>
      <c r="K109" s="41">
        <f t="shared" si="7"/>
        <v>21026</v>
      </c>
    </row>
    <row r="110" spans="1:11" ht="45">
      <c r="A110" s="35" t="s">
        <v>199</v>
      </c>
      <c r="B110" s="36" t="s">
        <v>42</v>
      </c>
      <c r="C110" s="41">
        <v>499</v>
      </c>
      <c r="D110" s="41"/>
      <c r="E110" s="41">
        <f t="shared" si="5"/>
        <v>499</v>
      </c>
      <c r="F110" s="41"/>
      <c r="G110" s="41">
        <f t="shared" si="6"/>
        <v>499</v>
      </c>
      <c r="H110" s="41"/>
      <c r="I110" s="41">
        <f t="shared" si="7"/>
        <v>499</v>
      </c>
      <c r="J110" s="41"/>
      <c r="K110" s="41">
        <f t="shared" si="7"/>
        <v>499</v>
      </c>
    </row>
    <row r="111" spans="1:11" ht="45">
      <c r="A111" s="35" t="s">
        <v>200</v>
      </c>
      <c r="B111" s="36" t="s">
        <v>43</v>
      </c>
      <c r="C111" s="41">
        <v>500</v>
      </c>
      <c r="D111" s="41"/>
      <c r="E111" s="41">
        <f t="shared" si="5"/>
        <v>500</v>
      </c>
      <c r="F111" s="41"/>
      <c r="G111" s="41">
        <f t="shared" si="6"/>
        <v>500</v>
      </c>
      <c r="H111" s="41"/>
      <c r="I111" s="41">
        <f t="shared" si="7"/>
        <v>500</v>
      </c>
      <c r="J111" s="41"/>
      <c r="K111" s="41">
        <f t="shared" si="7"/>
        <v>500</v>
      </c>
    </row>
    <row r="112" spans="1:11" ht="60">
      <c r="A112" s="35" t="s">
        <v>201</v>
      </c>
      <c r="B112" s="36" t="s">
        <v>44</v>
      </c>
      <c r="C112" s="41">
        <v>624</v>
      </c>
      <c r="D112" s="41"/>
      <c r="E112" s="41">
        <f t="shared" si="5"/>
        <v>624</v>
      </c>
      <c r="F112" s="41"/>
      <c r="G112" s="41">
        <f t="shared" si="6"/>
        <v>624</v>
      </c>
      <c r="H112" s="41"/>
      <c r="I112" s="41">
        <f t="shared" si="7"/>
        <v>624</v>
      </c>
      <c r="J112" s="41"/>
      <c r="K112" s="41">
        <f t="shared" si="7"/>
        <v>624</v>
      </c>
    </row>
    <row r="113" spans="1:11" ht="30">
      <c r="A113" s="35" t="s">
        <v>202</v>
      </c>
      <c r="B113" s="36" t="s">
        <v>45</v>
      </c>
      <c r="C113" s="41">
        <v>127</v>
      </c>
      <c r="D113" s="41"/>
      <c r="E113" s="41">
        <f t="shared" si="5"/>
        <v>127</v>
      </c>
      <c r="F113" s="41"/>
      <c r="G113" s="41">
        <f t="shared" si="6"/>
        <v>127</v>
      </c>
      <c r="H113" s="41"/>
      <c r="I113" s="41">
        <f t="shared" si="7"/>
        <v>127</v>
      </c>
      <c r="J113" s="41"/>
      <c r="K113" s="41">
        <f t="shared" si="7"/>
        <v>127</v>
      </c>
    </row>
    <row r="114" spans="1:11" ht="28.5" customHeight="1">
      <c r="A114" s="35" t="s">
        <v>287</v>
      </c>
      <c r="B114" s="36" t="s">
        <v>288</v>
      </c>
      <c r="C114" s="41"/>
      <c r="D114" s="41">
        <v>397.67</v>
      </c>
      <c r="E114" s="41">
        <f t="shared" si="5"/>
        <v>397.67</v>
      </c>
      <c r="F114" s="41">
        <f>38.7+157.002+129.9+50</f>
        <v>375.6</v>
      </c>
      <c r="G114" s="41">
        <f t="shared" si="6"/>
        <v>773.27</v>
      </c>
      <c r="H114" s="41">
        <f>1001.6+92.906</f>
        <v>1094.51</v>
      </c>
      <c r="I114" s="41">
        <f t="shared" si="7"/>
        <v>1867.78</v>
      </c>
      <c r="J114" s="41">
        <f>85+162.89</f>
        <v>247.89</v>
      </c>
      <c r="K114" s="41">
        <f t="shared" si="7"/>
        <v>2115.67</v>
      </c>
    </row>
    <row r="115" spans="1:11" ht="33.75" customHeight="1" hidden="1" outlineLevel="1">
      <c r="A115" s="35" t="s">
        <v>299</v>
      </c>
      <c r="B115" s="36" t="s">
        <v>300</v>
      </c>
      <c r="C115" s="41"/>
      <c r="D115" s="41"/>
      <c r="E115" s="41"/>
      <c r="F115" s="41">
        <v>599.9</v>
      </c>
      <c r="G115" s="41">
        <f t="shared" si="6"/>
        <v>599.9</v>
      </c>
      <c r="H115" s="41">
        <v>-599.9</v>
      </c>
      <c r="I115" s="41">
        <f t="shared" si="7"/>
        <v>0</v>
      </c>
      <c r="J115" s="41"/>
      <c r="K115" s="41">
        <f t="shared" si="7"/>
        <v>0</v>
      </c>
    </row>
    <row r="116" spans="1:11" ht="61.5" customHeight="1" collapsed="1">
      <c r="A116" s="35" t="s">
        <v>318</v>
      </c>
      <c r="B116" s="36" t="s">
        <v>319</v>
      </c>
      <c r="C116" s="41"/>
      <c r="D116" s="41"/>
      <c r="E116" s="41"/>
      <c r="F116" s="41"/>
      <c r="G116" s="41"/>
      <c r="H116" s="41">
        <v>2192.83</v>
      </c>
      <c r="I116" s="41">
        <f t="shared" si="7"/>
        <v>2192.83</v>
      </c>
      <c r="J116" s="41">
        <v>1941.12</v>
      </c>
      <c r="K116" s="41">
        <f t="shared" si="7"/>
        <v>4133.95</v>
      </c>
    </row>
    <row r="117" spans="1:11" ht="48.75" customHeight="1">
      <c r="A117" s="35" t="s">
        <v>350</v>
      </c>
      <c r="B117" s="36" t="s">
        <v>351</v>
      </c>
      <c r="C117" s="41"/>
      <c r="D117" s="41"/>
      <c r="E117" s="41"/>
      <c r="F117" s="41"/>
      <c r="G117" s="41"/>
      <c r="H117" s="41">
        <v>208</v>
      </c>
      <c r="I117" s="41">
        <f t="shared" si="7"/>
        <v>208</v>
      </c>
      <c r="J117" s="41"/>
      <c r="K117" s="41">
        <f t="shared" si="7"/>
        <v>208</v>
      </c>
    </row>
    <row r="118" spans="1:11" s="40" customFormat="1" ht="30.75" customHeight="1">
      <c r="A118" s="32" t="s">
        <v>203</v>
      </c>
      <c r="B118" s="33" t="s">
        <v>89</v>
      </c>
      <c r="C118" s="38">
        <f>C120+C121+C122+C123+C124+C145+C146+C147</f>
        <v>350104.9</v>
      </c>
      <c r="D118" s="38">
        <f>D120+D121+D122+D123+D124+D145+D146+D147</f>
        <v>19496.39</v>
      </c>
      <c r="E118" s="38">
        <f>C118+D118</f>
        <v>369601.29</v>
      </c>
      <c r="F118" s="39">
        <f>F119+F120+F121+F122+F123+F124+F145+F146+F147</f>
        <v>32.26</v>
      </c>
      <c r="G118" s="38">
        <f t="shared" si="6"/>
        <v>369633.55</v>
      </c>
      <c r="H118" s="39">
        <f>H119+H120+H121+H122+H123+H124+H145+H146+H147+H139</f>
        <v>-1006.76</v>
      </c>
      <c r="I118" s="41">
        <f t="shared" si="7"/>
        <v>368626.79</v>
      </c>
      <c r="J118" s="39">
        <f>J119+J120+J121+J122+J123+J124+J145+J146+J147+J139+J140</f>
        <v>4190.02</v>
      </c>
      <c r="K118" s="41">
        <f t="shared" si="7"/>
        <v>372816.81</v>
      </c>
    </row>
    <row r="119" spans="1:11" s="40" customFormat="1" ht="63.75" customHeight="1">
      <c r="A119" s="35" t="s">
        <v>296</v>
      </c>
      <c r="B119" s="36" t="s">
        <v>295</v>
      </c>
      <c r="C119" s="38"/>
      <c r="D119" s="38"/>
      <c r="E119" s="38"/>
      <c r="F119" s="42">
        <v>32.26</v>
      </c>
      <c r="G119" s="41">
        <f t="shared" si="6"/>
        <v>32.26</v>
      </c>
      <c r="H119" s="41"/>
      <c r="I119" s="41">
        <f t="shared" si="7"/>
        <v>32.26</v>
      </c>
      <c r="J119" s="41"/>
      <c r="K119" s="41">
        <f t="shared" si="7"/>
        <v>32.26</v>
      </c>
    </row>
    <row r="120" spans="1:11" ht="66" customHeight="1">
      <c r="A120" s="35" t="s">
        <v>205</v>
      </c>
      <c r="B120" s="36" t="s">
        <v>46</v>
      </c>
      <c r="C120" s="41">
        <v>480</v>
      </c>
      <c r="D120" s="41"/>
      <c r="E120" s="41">
        <f aca="true" t="shared" si="8" ref="E120:E125">C120+D120</f>
        <v>480</v>
      </c>
      <c r="F120" s="41"/>
      <c r="G120" s="41">
        <f t="shared" si="6"/>
        <v>480</v>
      </c>
      <c r="H120" s="41">
        <v>-323.76</v>
      </c>
      <c r="I120" s="41">
        <f t="shared" si="7"/>
        <v>156.24</v>
      </c>
      <c r="J120" s="41"/>
      <c r="K120" s="41">
        <f t="shared" si="7"/>
        <v>156.24</v>
      </c>
    </row>
    <row r="121" spans="1:11" ht="45">
      <c r="A121" s="35" t="s">
        <v>206</v>
      </c>
      <c r="B121" s="36" t="s">
        <v>47</v>
      </c>
      <c r="C121" s="41">
        <v>9825</v>
      </c>
      <c r="D121" s="41"/>
      <c r="E121" s="41">
        <f t="shared" si="8"/>
        <v>9825</v>
      </c>
      <c r="F121" s="41"/>
      <c r="G121" s="41">
        <f t="shared" si="6"/>
        <v>9825</v>
      </c>
      <c r="H121" s="41"/>
      <c r="I121" s="48">
        <f t="shared" si="7"/>
        <v>9825</v>
      </c>
      <c r="J121" s="41"/>
      <c r="K121" s="48">
        <f t="shared" si="7"/>
        <v>9825</v>
      </c>
    </row>
    <row r="122" spans="1:11" ht="45">
      <c r="A122" s="35" t="s">
        <v>207</v>
      </c>
      <c r="B122" s="36" t="s">
        <v>48</v>
      </c>
      <c r="C122" s="41">
        <v>39949</v>
      </c>
      <c r="D122" s="41"/>
      <c r="E122" s="41">
        <f t="shared" si="8"/>
        <v>39949</v>
      </c>
      <c r="F122" s="41"/>
      <c r="G122" s="41">
        <f t="shared" si="6"/>
        <v>39949</v>
      </c>
      <c r="H122" s="41"/>
      <c r="I122" s="48">
        <f t="shared" si="7"/>
        <v>39949</v>
      </c>
      <c r="J122" s="48">
        <v>-1975</v>
      </c>
      <c r="K122" s="48">
        <f t="shared" si="7"/>
        <v>37974</v>
      </c>
    </row>
    <row r="123" spans="1:11" ht="45">
      <c r="A123" s="35" t="s">
        <v>208</v>
      </c>
      <c r="B123" s="36" t="s">
        <v>49</v>
      </c>
      <c r="C123" s="41">
        <v>701</v>
      </c>
      <c r="D123" s="41"/>
      <c r="E123" s="41">
        <f t="shared" si="8"/>
        <v>701</v>
      </c>
      <c r="F123" s="41"/>
      <c r="G123" s="41">
        <f t="shared" si="6"/>
        <v>701</v>
      </c>
      <c r="H123" s="41"/>
      <c r="I123" s="48">
        <f t="shared" si="7"/>
        <v>701</v>
      </c>
      <c r="J123" s="41"/>
      <c r="K123" s="48">
        <f t="shared" si="7"/>
        <v>701</v>
      </c>
    </row>
    <row r="124" spans="1:11" ht="47.25" customHeight="1">
      <c r="A124" s="35" t="s">
        <v>209</v>
      </c>
      <c r="B124" s="36" t="s">
        <v>92</v>
      </c>
      <c r="C124" s="41">
        <f>C125+C130+C131+C132+C133+C134+C135+C136+C137+C138</f>
        <v>279835.9</v>
      </c>
      <c r="D124" s="41">
        <f>D125+D130+D131+D132+D133+D134+D135+D136+D137+D138+D139+D148</f>
        <v>19496.39</v>
      </c>
      <c r="E124" s="41">
        <f t="shared" si="8"/>
        <v>299332.29</v>
      </c>
      <c r="F124" s="41">
        <f>F125+F130+F131+F132+F133+F134+F135+F136+F137+F138+F139+F148</f>
        <v>0</v>
      </c>
      <c r="G124" s="41">
        <f t="shared" si="6"/>
        <v>299332.29</v>
      </c>
      <c r="H124" s="41"/>
      <c r="I124" s="48">
        <f t="shared" si="7"/>
        <v>299332.29</v>
      </c>
      <c r="J124" s="48">
        <f>J128+J129+J135+J148</f>
        <v>2041.32</v>
      </c>
      <c r="K124" s="48">
        <f t="shared" si="7"/>
        <v>301373.61</v>
      </c>
    </row>
    <row r="125" spans="1:11" ht="45.75" customHeight="1">
      <c r="A125" s="35" t="s">
        <v>210</v>
      </c>
      <c r="B125" s="36" t="s">
        <v>93</v>
      </c>
      <c r="C125" s="41">
        <f>SUM(C127:C129)</f>
        <v>223321</v>
      </c>
      <c r="D125" s="41">
        <f>SUM(D127:D129)</f>
        <v>19508</v>
      </c>
      <c r="E125" s="41">
        <f t="shared" si="8"/>
        <v>242829</v>
      </c>
      <c r="F125" s="41">
        <f>SUM(F127:F129)</f>
        <v>0</v>
      </c>
      <c r="G125" s="41">
        <f t="shared" si="6"/>
        <v>242829</v>
      </c>
      <c r="H125" s="41"/>
      <c r="I125" s="48">
        <f t="shared" si="7"/>
        <v>242829</v>
      </c>
      <c r="J125" s="41"/>
      <c r="K125" s="48">
        <f t="shared" si="7"/>
        <v>242829</v>
      </c>
    </row>
    <row r="126" spans="1:11" ht="16.5" customHeight="1">
      <c r="A126" s="28"/>
      <c r="B126" s="36" t="s">
        <v>105</v>
      </c>
      <c r="C126" s="41"/>
      <c r="D126" s="41"/>
      <c r="E126" s="41"/>
      <c r="F126" s="41"/>
      <c r="G126" s="41"/>
      <c r="H126" s="41"/>
      <c r="I126" s="48">
        <f t="shared" si="7"/>
        <v>0</v>
      </c>
      <c r="J126" s="41"/>
      <c r="K126" s="48">
        <f t="shared" si="7"/>
        <v>0</v>
      </c>
    </row>
    <row r="127" spans="1:11" ht="30">
      <c r="A127" s="35" t="s">
        <v>211</v>
      </c>
      <c r="B127" s="36" t="s">
        <v>50</v>
      </c>
      <c r="C127" s="41">
        <v>212155</v>
      </c>
      <c r="D127" s="41">
        <v>18849.7</v>
      </c>
      <c r="E127" s="41">
        <f aca="true" t="shared" si="9" ref="E127:E165">C127+D127</f>
        <v>231004.7</v>
      </c>
      <c r="F127" s="41"/>
      <c r="G127" s="41">
        <f aca="true" t="shared" si="10" ref="G127:G165">E127+F127</f>
        <v>231004.7</v>
      </c>
      <c r="H127" s="41"/>
      <c r="I127" s="48">
        <f t="shared" si="7"/>
        <v>231004.7</v>
      </c>
      <c r="J127" s="41"/>
      <c r="K127" s="48">
        <f t="shared" si="7"/>
        <v>231004.7</v>
      </c>
    </row>
    <row r="128" spans="1:11" ht="15">
      <c r="A128" s="35" t="s">
        <v>212</v>
      </c>
      <c r="B128" s="36" t="s">
        <v>51</v>
      </c>
      <c r="C128" s="41">
        <f>1584.6-3</f>
        <v>1581.6</v>
      </c>
      <c r="D128" s="41">
        <v>-12.3</v>
      </c>
      <c r="E128" s="41">
        <f t="shared" si="9"/>
        <v>1569.3</v>
      </c>
      <c r="F128" s="41"/>
      <c r="G128" s="41">
        <f t="shared" si="10"/>
        <v>1569.3</v>
      </c>
      <c r="H128" s="41"/>
      <c r="I128" s="48">
        <f t="shared" si="7"/>
        <v>1569.3</v>
      </c>
      <c r="J128" s="41">
        <v>-291.3</v>
      </c>
      <c r="K128" s="48">
        <f t="shared" si="7"/>
        <v>1278</v>
      </c>
    </row>
    <row r="129" spans="1:11" ht="30">
      <c r="A129" s="35" t="s">
        <v>213</v>
      </c>
      <c r="B129" s="36" t="s">
        <v>52</v>
      </c>
      <c r="C129" s="41">
        <f>9581.4+3</f>
        <v>9584.4</v>
      </c>
      <c r="D129" s="41">
        <v>670.6</v>
      </c>
      <c r="E129" s="41">
        <f t="shared" si="9"/>
        <v>10255</v>
      </c>
      <c r="F129" s="41"/>
      <c r="G129" s="41">
        <f t="shared" si="10"/>
        <v>10255</v>
      </c>
      <c r="H129" s="41"/>
      <c r="I129" s="48">
        <f t="shared" si="7"/>
        <v>10255</v>
      </c>
      <c r="J129" s="41">
        <v>291.3</v>
      </c>
      <c r="K129" s="48">
        <f t="shared" si="7"/>
        <v>10546.3</v>
      </c>
    </row>
    <row r="130" spans="1:11" ht="48.75" customHeight="1">
      <c r="A130" s="35" t="s">
        <v>214</v>
      </c>
      <c r="B130" s="36" t="s">
        <v>53</v>
      </c>
      <c r="C130" s="41">
        <v>400</v>
      </c>
      <c r="D130" s="41"/>
      <c r="E130" s="41">
        <f t="shared" si="9"/>
        <v>400</v>
      </c>
      <c r="F130" s="41"/>
      <c r="G130" s="41">
        <f t="shared" si="10"/>
        <v>400</v>
      </c>
      <c r="H130" s="41"/>
      <c r="I130" s="41">
        <f t="shared" si="7"/>
        <v>400</v>
      </c>
      <c r="J130" s="41"/>
      <c r="K130" s="41">
        <f t="shared" si="7"/>
        <v>400</v>
      </c>
    </row>
    <row r="131" spans="1:11" ht="48.75" customHeight="1">
      <c r="A131" s="35" t="s">
        <v>215</v>
      </c>
      <c r="B131" s="36" t="s">
        <v>54</v>
      </c>
      <c r="C131" s="41">
        <v>45847</v>
      </c>
      <c r="D131" s="41">
        <v>-126</v>
      </c>
      <c r="E131" s="41">
        <f t="shared" si="9"/>
        <v>45721</v>
      </c>
      <c r="F131" s="41"/>
      <c r="G131" s="41">
        <f t="shared" si="10"/>
        <v>45721</v>
      </c>
      <c r="H131" s="41"/>
      <c r="I131" s="41">
        <f t="shared" si="7"/>
        <v>45721</v>
      </c>
      <c r="J131" s="41"/>
      <c r="K131" s="41">
        <f t="shared" si="7"/>
        <v>45721</v>
      </c>
    </row>
    <row r="132" spans="1:11" ht="50.25" customHeight="1">
      <c r="A132" s="35" t="s">
        <v>216</v>
      </c>
      <c r="B132" s="36" t="s">
        <v>55</v>
      </c>
      <c r="C132" s="41">
        <v>631</v>
      </c>
      <c r="D132" s="41"/>
      <c r="E132" s="41">
        <f t="shared" si="9"/>
        <v>631</v>
      </c>
      <c r="F132" s="41"/>
      <c r="G132" s="41">
        <f t="shared" si="10"/>
        <v>631</v>
      </c>
      <c r="H132" s="41"/>
      <c r="I132" s="41">
        <f t="shared" si="7"/>
        <v>631</v>
      </c>
      <c r="J132" s="41"/>
      <c r="K132" s="41">
        <f t="shared" si="7"/>
        <v>631</v>
      </c>
    </row>
    <row r="133" spans="1:11" ht="81" customHeight="1">
      <c r="A133" s="35" t="s">
        <v>217</v>
      </c>
      <c r="B133" s="36" t="s">
        <v>111</v>
      </c>
      <c r="C133" s="41">
        <v>1</v>
      </c>
      <c r="D133" s="41"/>
      <c r="E133" s="41">
        <f t="shared" si="9"/>
        <v>1</v>
      </c>
      <c r="F133" s="41"/>
      <c r="G133" s="41">
        <f t="shared" si="10"/>
        <v>1</v>
      </c>
      <c r="H133" s="41"/>
      <c r="I133" s="41">
        <f t="shared" si="7"/>
        <v>1</v>
      </c>
      <c r="J133" s="41"/>
      <c r="K133" s="41">
        <f t="shared" si="7"/>
        <v>1</v>
      </c>
    </row>
    <row r="134" spans="1:11" ht="63.75" customHeight="1">
      <c r="A134" s="35" t="s">
        <v>218</v>
      </c>
      <c r="B134" s="36" t="s">
        <v>106</v>
      </c>
      <c r="C134" s="41">
        <v>21</v>
      </c>
      <c r="D134" s="41"/>
      <c r="E134" s="41">
        <f t="shared" si="9"/>
        <v>21</v>
      </c>
      <c r="F134" s="41"/>
      <c r="G134" s="41">
        <f t="shared" si="10"/>
        <v>21</v>
      </c>
      <c r="H134" s="41"/>
      <c r="I134" s="41">
        <f t="shared" si="7"/>
        <v>21</v>
      </c>
      <c r="J134" s="41"/>
      <c r="K134" s="41">
        <f t="shared" si="7"/>
        <v>21</v>
      </c>
    </row>
    <row r="135" spans="1:11" ht="67.5" customHeight="1">
      <c r="A135" s="35" t="s">
        <v>219</v>
      </c>
      <c r="B135" s="36" t="s">
        <v>56</v>
      </c>
      <c r="C135" s="41">
        <v>6180</v>
      </c>
      <c r="D135" s="41"/>
      <c r="E135" s="41">
        <f t="shared" si="9"/>
        <v>6180</v>
      </c>
      <c r="F135" s="41"/>
      <c r="G135" s="41">
        <f t="shared" si="10"/>
        <v>6180</v>
      </c>
      <c r="H135" s="41"/>
      <c r="I135" s="41">
        <f t="shared" si="7"/>
        <v>6180</v>
      </c>
      <c r="J135" s="41">
        <v>1975</v>
      </c>
      <c r="K135" s="41">
        <f t="shared" si="7"/>
        <v>8155</v>
      </c>
    </row>
    <row r="136" spans="1:11" ht="62.25" customHeight="1">
      <c r="A136" s="35" t="s">
        <v>220</v>
      </c>
      <c r="B136" s="36" t="s">
        <v>57</v>
      </c>
      <c r="C136" s="41">
        <v>420</v>
      </c>
      <c r="D136" s="41"/>
      <c r="E136" s="41">
        <f t="shared" si="9"/>
        <v>420</v>
      </c>
      <c r="F136" s="41"/>
      <c r="G136" s="41">
        <f t="shared" si="10"/>
        <v>420</v>
      </c>
      <c r="H136" s="41"/>
      <c r="I136" s="41">
        <f t="shared" si="7"/>
        <v>420</v>
      </c>
      <c r="J136" s="41"/>
      <c r="K136" s="41">
        <f t="shared" si="7"/>
        <v>420</v>
      </c>
    </row>
    <row r="137" spans="1:11" ht="63" customHeight="1">
      <c r="A137" s="35" t="s">
        <v>221</v>
      </c>
      <c r="B137" s="36" t="s">
        <v>112</v>
      </c>
      <c r="C137" s="41">
        <v>79.5</v>
      </c>
      <c r="D137" s="41"/>
      <c r="E137" s="41">
        <f t="shared" si="9"/>
        <v>79.5</v>
      </c>
      <c r="F137" s="41"/>
      <c r="G137" s="41">
        <f t="shared" si="10"/>
        <v>79.5</v>
      </c>
      <c r="H137" s="41"/>
      <c r="I137" s="41">
        <f t="shared" si="7"/>
        <v>79.5</v>
      </c>
      <c r="J137" s="41"/>
      <c r="K137" s="41">
        <f t="shared" si="7"/>
        <v>79.5</v>
      </c>
    </row>
    <row r="138" spans="1:11" ht="51.75" customHeight="1">
      <c r="A138" s="35" t="s">
        <v>222</v>
      </c>
      <c r="B138" s="36" t="s">
        <v>58</v>
      </c>
      <c r="C138" s="41">
        <f>2653.7+281.7</f>
        <v>2935.4</v>
      </c>
      <c r="D138" s="41"/>
      <c r="E138" s="41">
        <f t="shared" si="9"/>
        <v>2935.4</v>
      </c>
      <c r="F138" s="41"/>
      <c r="G138" s="41">
        <f t="shared" si="10"/>
        <v>2935.4</v>
      </c>
      <c r="H138" s="41"/>
      <c r="I138" s="41">
        <f t="shared" si="7"/>
        <v>2935.4</v>
      </c>
      <c r="J138" s="41"/>
      <c r="K138" s="41">
        <f t="shared" si="7"/>
        <v>2935.4</v>
      </c>
    </row>
    <row r="139" spans="1:11" ht="61.5" customHeight="1">
      <c r="A139" s="35" t="s">
        <v>289</v>
      </c>
      <c r="B139" s="36" t="s">
        <v>290</v>
      </c>
      <c r="C139" s="41"/>
      <c r="D139" s="41">
        <v>45</v>
      </c>
      <c r="E139" s="41">
        <f t="shared" si="9"/>
        <v>45</v>
      </c>
      <c r="F139" s="41"/>
      <c r="G139" s="41">
        <f t="shared" si="10"/>
        <v>45</v>
      </c>
      <c r="H139" s="41">
        <v>5</v>
      </c>
      <c r="I139" s="41">
        <f t="shared" si="7"/>
        <v>50</v>
      </c>
      <c r="J139" s="41"/>
      <c r="K139" s="41">
        <f t="shared" si="7"/>
        <v>50</v>
      </c>
    </row>
    <row r="140" spans="1:11" ht="107.25" customHeight="1">
      <c r="A140" s="35" t="s">
        <v>361</v>
      </c>
      <c r="B140" s="36" t="s">
        <v>362</v>
      </c>
      <c r="C140" s="41"/>
      <c r="D140" s="41"/>
      <c r="E140" s="41"/>
      <c r="F140" s="41"/>
      <c r="G140" s="41"/>
      <c r="H140" s="41"/>
      <c r="I140" s="41">
        <v>0</v>
      </c>
      <c r="J140" s="41">
        <f>J142+J143+J144</f>
        <v>4030</v>
      </c>
      <c r="K140" s="41">
        <f t="shared" si="7"/>
        <v>4030</v>
      </c>
    </row>
    <row r="141" spans="1:11" ht="18.75" customHeight="1">
      <c r="A141" s="35"/>
      <c r="B141" s="36" t="s">
        <v>105</v>
      </c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34.5" customHeight="1">
      <c r="A142" s="35" t="s">
        <v>363</v>
      </c>
      <c r="B142" s="36" t="s">
        <v>50</v>
      </c>
      <c r="C142" s="41"/>
      <c r="D142" s="41"/>
      <c r="E142" s="41"/>
      <c r="F142" s="41"/>
      <c r="G142" s="41"/>
      <c r="H142" s="41"/>
      <c r="I142" s="41">
        <v>0</v>
      </c>
      <c r="J142" s="41">
        <v>2911.7</v>
      </c>
      <c r="K142" s="41">
        <f t="shared" si="7"/>
        <v>2911.7</v>
      </c>
    </row>
    <row r="143" spans="1:11" ht="26.25" customHeight="1">
      <c r="A143" s="35" t="s">
        <v>364</v>
      </c>
      <c r="B143" s="36" t="s">
        <v>51</v>
      </c>
      <c r="C143" s="41"/>
      <c r="D143" s="41"/>
      <c r="E143" s="41"/>
      <c r="F143" s="41"/>
      <c r="G143" s="41"/>
      <c r="H143" s="41"/>
      <c r="I143" s="41">
        <v>0</v>
      </c>
      <c r="J143" s="41">
        <v>10.5</v>
      </c>
      <c r="K143" s="41">
        <f t="shared" si="7"/>
        <v>10.5</v>
      </c>
    </row>
    <row r="144" spans="1:11" ht="34.5" customHeight="1">
      <c r="A144" s="35" t="s">
        <v>365</v>
      </c>
      <c r="B144" s="36" t="s">
        <v>52</v>
      </c>
      <c r="C144" s="41"/>
      <c r="D144" s="41"/>
      <c r="E144" s="41"/>
      <c r="F144" s="41"/>
      <c r="G144" s="41"/>
      <c r="H144" s="41"/>
      <c r="I144" s="41">
        <v>0</v>
      </c>
      <c r="J144" s="41">
        <v>1107.8</v>
      </c>
      <c r="K144" s="41">
        <f t="shared" si="7"/>
        <v>1107.8</v>
      </c>
    </row>
    <row r="145" spans="1:11" ht="54.75" customHeight="1">
      <c r="A145" s="35" t="s">
        <v>223</v>
      </c>
      <c r="B145" s="36" t="s">
        <v>59</v>
      </c>
      <c r="C145" s="41">
        <v>439</v>
      </c>
      <c r="D145" s="41"/>
      <c r="E145" s="41">
        <f t="shared" si="9"/>
        <v>439</v>
      </c>
      <c r="F145" s="41"/>
      <c r="G145" s="41">
        <f t="shared" si="10"/>
        <v>439</v>
      </c>
      <c r="H145" s="41"/>
      <c r="I145" s="41">
        <f t="shared" si="7"/>
        <v>439</v>
      </c>
      <c r="J145" s="41">
        <v>250</v>
      </c>
      <c r="K145" s="41">
        <f t="shared" si="7"/>
        <v>689</v>
      </c>
    </row>
    <row r="146" spans="1:11" ht="78.75" customHeight="1">
      <c r="A146" s="35" t="s">
        <v>224</v>
      </c>
      <c r="B146" s="36" t="s">
        <v>60</v>
      </c>
      <c r="C146" s="41">
        <v>17280</v>
      </c>
      <c r="D146" s="41"/>
      <c r="E146" s="41">
        <f t="shared" si="9"/>
        <v>17280</v>
      </c>
      <c r="F146" s="41"/>
      <c r="G146" s="41">
        <f t="shared" si="10"/>
        <v>17280</v>
      </c>
      <c r="H146" s="41">
        <v>-2000</v>
      </c>
      <c r="I146" s="41">
        <f t="shared" si="7"/>
        <v>15280</v>
      </c>
      <c r="J146" s="41">
        <v>-156.3</v>
      </c>
      <c r="K146" s="41">
        <f t="shared" si="7"/>
        <v>15123.7</v>
      </c>
    </row>
    <row r="147" spans="1:11" ht="24.75" customHeight="1">
      <c r="A147" s="35" t="s">
        <v>225</v>
      </c>
      <c r="B147" s="36" t="s">
        <v>61</v>
      </c>
      <c r="C147" s="41">
        <v>1595</v>
      </c>
      <c r="D147" s="41"/>
      <c r="E147" s="41">
        <f t="shared" si="9"/>
        <v>1595</v>
      </c>
      <c r="F147" s="41"/>
      <c r="G147" s="41">
        <f t="shared" si="10"/>
        <v>1595</v>
      </c>
      <c r="H147" s="41">
        <v>1312</v>
      </c>
      <c r="I147" s="41">
        <f t="shared" si="7"/>
        <v>2907</v>
      </c>
      <c r="J147" s="41"/>
      <c r="K147" s="41">
        <f t="shared" si="7"/>
        <v>2907</v>
      </c>
    </row>
    <row r="148" spans="1:11" ht="98.25" customHeight="1">
      <c r="A148" s="35" t="s">
        <v>291</v>
      </c>
      <c r="B148" s="36" t="s">
        <v>380</v>
      </c>
      <c r="C148" s="41"/>
      <c r="D148" s="41">
        <v>69.39</v>
      </c>
      <c r="E148" s="41">
        <f t="shared" si="9"/>
        <v>69.39</v>
      </c>
      <c r="F148" s="41"/>
      <c r="G148" s="41">
        <f t="shared" si="10"/>
        <v>69.39</v>
      </c>
      <c r="H148" s="41"/>
      <c r="I148" s="41">
        <f t="shared" si="7"/>
        <v>69.39</v>
      </c>
      <c r="J148" s="41">
        <f>63.82+2.5</f>
        <v>66.32</v>
      </c>
      <c r="K148" s="41">
        <f t="shared" si="7"/>
        <v>135.71</v>
      </c>
    </row>
    <row r="149" spans="1:11" s="40" customFormat="1" ht="18.75" customHeight="1">
      <c r="A149" s="32" t="s">
        <v>226</v>
      </c>
      <c r="B149" s="33" t="s">
        <v>90</v>
      </c>
      <c r="C149" s="38">
        <f>SUM(C150:C154)</f>
        <v>31731.1</v>
      </c>
      <c r="D149" s="38">
        <f>SUM(D150:D155)</f>
        <v>123881.32</v>
      </c>
      <c r="E149" s="38">
        <f t="shared" si="9"/>
        <v>155612.42</v>
      </c>
      <c r="F149" s="38">
        <f>SUM(F150:F155)</f>
        <v>-123881.32</v>
      </c>
      <c r="G149" s="38">
        <f t="shared" si="10"/>
        <v>31731.1</v>
      </c>
      <c r="H149" s="38">
        <f>SUM(H150:H155)</f>
        <v>15600</v>
      </c>
      <c r="I149" s="38">
        <f t="shared" si="7"/>
        <v>47331.1</v>
      </c>
      <c r="J149" s="38">
        <f>SUM(J150:J157)</f>
        <v>3252.94</v>
      </c>
      <c r="K149" s="38">
        <f t="shared" si="7"/>
        <v>50584.04</v>
      </c>
    </row>
    <row r="150" spans="1:11" ht="60.75" customHeight="1">
      <c r="A150" s="35" t="s">
        <v>227</v>
      </c>
      <c r="B150" s="36" t="s">
        <v>62</v>
      </c>
      <c r="C150" s="41">
        <v>17318</v>
      </c>
      <c r="D150" s="41"/>
      <c r="E150" s="41">
        <f t="shared" si="9"/>
        <v>17318</v>
      </c>
      <c r="F150" s="41"/>
      <c r="G150" s="41">
        <f t="shared" si="10"/>
        <v>17318</v>
      </c>
      <c r="H150" s="41">
        <v>15600</v>
      </c>
      <c r="I150" s="41">
        <f t="shared" si="7"/>
        <v>32918</v>
      </c>
      <c r="J150" s="41"/>
      <c r="K150" s="41">
        <f t="shared" si="7"/>
        <v>32918</v>
      </c>
    </row>
    <row r="151" spans="1:11" ht="59.25" customHeight="1">
      <c r="A151" s="35" t="s">
        <v>228</v>
      </c>
      <c r="B151" s="36" t="s">
        <v>63</v>
      </c>
      <c r="C151" s="41">
        <v>1312</v>
      </c>
      <c r="D151" s="41"/>
      <c r="E151" s="41">
        <f t="shared" si="9"/>
        <v>1312</v>
      </c>
      <c r="F151" s="41"/>
      <c r="G151" s="41">
        <f t="shared" si="10"/>
        <v>1312</v>
      </c>
      <c r="H151" s="41"/>
      <c r="I151" s="41">
        <f t="shared" si="7"/>
        <v>1312</v>
      </c>
      <c r="J151" s="41"/>
      <c r="K151" s="41">
        <f t="shared" si="7"/>
        <v>1312</v>
      </c>
    </row>
    <row r="152" spans="1:11" ht="94.5" customHeight="1">
      <c r="A152" s="35" t="s">
        <v>229</v>
      </c>
      <c r="B152" s="36" t="s">
        <v>292</v>
      </c>
      <c r="C152" s="41">
        <v>10000</v>
      </c>
      <c r="D152" s="41"/>
      <c r="E152" s="41">
        <f t="shared" si="9"/>
        <v>10000</v>
      </c>
      <c r="F152" s="41"/>
      <c r="G152" s="41">
        <f t="shared" si="10"/>
        <v>10000</v>
      </c>
      <c r="H152" s="41"/>
      <c r="I152" s="41">
        <f t="shared" si="7"/>
        <v>10000</v>
      </c>
      <c r="J152" s="41"/>
      <c r="K152" s="41">
        <f t="shared" si="7"/>
        <v>10000</v>
      </c>
    </row>
    <row r="153" spans="1:11" ht="62.25" customHeight="1">
      <c r="A153" s="35" t="s">
        <v>230</v>
      </c>
      <c r="B153" s="36" t="s">
        <v>64</v>
      </c>
      <c r="C153" s="41">
        <v>3065.1</v>
      </c>
      <c r="D153" s="41"/>
      <c r="E153" s="41">
        <f t="shared" si="9"/>
        <v>3065.1</v>
      </c>
      <c r="F153" s="41"/>
      <c r="G153" s="41">
        <f t="shared" si="10"/>
        <v>3065.1</v>
      </c>
      <c r="H153" s="41"/>
      <c r="I153" s="41">
        <f t="shared" si="7"/>
        <v>3065.1</v>
      </c>
      <c r="J153" s="41"/>
      <c r="K153" s="41">
        <f t="shared" si="7"/>
        <v>3065.1</v>
      </c>
    </row>
    <row r="154" spans="1:11" ht="60" customHeight="1">
      <c r="A154" s="35" t="s">
        <v>231</v>
      </c>
      <c r="B154" s="36" t="s">
        <v>65</v>
      </c>
      <c r="C154" s="41">
        <v>36</v>
      </c>
      <c r="D154" s="41"/>
      <c r="E154" s="41">
        <f t="shared" si="9"/>
        <v>36</v>
      </c>
      <c r="F154" s="41"/>
      <c r="G154" s="41">
        <f t="shared" si="10"/>
        <v>36</v>
      </c>
      <c r="H154" s="41"/>
      <c r="I154" s="41">
        <f t="shared" si="7"/>
        <v>36</v>
      </c>
      <c r="J154" s="41"/>
      <c r="K154" s="41">
        <f t="shared" si="7"/>
        <v>36</v>
      </c>
    </row>
    <row r="155" spans="1:11" s="51" customFormat="1" ht="47.25" customHeight="1" hidden="1" outlineLevel="1">
      <c r="A155" s="49" t="s">
        <v>285</v>
      </c>
      <c r="B155" s="50" t="s">
        <v>286</v>
      </c>
      <c r="C155" s="42">
        <v>0</v>
      </c>
      <c r="D155" s="42">
        <v>123881.32</v>
      </c>
      <c r="E155" s="42">
        <f t="shared" si="9"/>
        <v>123881.32</v>
      </c>
      <c r="F155" s="42">
        <v>-123881.32</v>
      </c>
      <c r="G155" s="42">
        <f t="shared" si="10"/>
        <v>0</v>
      </c>
      <c r="H155" s="42"/>
      <c r="I155" s="42">
        <f t="shared" si="7"/>
        <v>0</v>
      </c>
      <c r="J155" s="42"/>
      <c r="K155" s="42">
        <f t="shared" si="7"/>
        <v>0</v>
      </c>
    </row>
    <row r="156" spans="1:11" ht="73.5" customHeight="1" collapsed="1">
      <c r="A156" s="35" t="s">
        <v>368</v>
      </c>
      <c r="B156" s="36" t="s">
        <v>366</v>
      </c>
      <c r="C156" s="41"/>
      <c r="D156" s="41"/>
      <c r="E156" s="41"/>
      <c r="F156" s="41"/>
      <c r="G156" s="41"/>
      <c r="H156" s="41"/>
      <c r="I156" s="41">
        <v>0</v>
      </c>
      <c r="J156" s="42">
        <v>2041.4</v>
      </c>
      <c r="K156" s="42">
        <f t="shared" si="7"/>
        <v>2041.4</v>
      </c>
    </row>
    <row r="157" spans="1:11" ht="96.75" customHeight="1">
      <c r="A157" s="35" t="s">
        <v>369</v>
      </c>
      <c r="B157" s="36" t="s">
        <v>367</v>
      </c>
      <c r="C157" s="41"/>
      <c r="D157" s="41"/>
      <c r="E157" s="41"/>
      <c r="F157" s="41"/>
      <c r="G157" s="41"/>
      <c r="H157" s="41"/>
      <c r="I157" s="41">
        <v>0</v>
      </c>
      <c r="J157" s="42">
        <v>1211.54</v>
      </c>
      <c r="K157" s="42">
        <f>I157+J157</f>
        <v>1211.54</v>
      </c>
    </row>
    <row r="158" spans="1:11" s="40" customFormat="1" ht="39.75" customHeight="1">
      <c r="A158" s="44" t="s">
        <v>232</v>
      </c>
      <c r="B158" s="45" t="s">
        <v>91</v>
      </c>
      <c r="C158" s="46">
        <f>C159+C193</f>
        <v>92053.4</v>
      </c>
      <c r="D158" s="46">
        <f>D159+D193</f>
        <v>-364.2</v>
      </c>
      <c r="E158" s="46">
        <f t="shared" si="9"/>
        <v>91689.2</v>
      </c>
      <c r="F158" s="46">
        <f>F159+F193</f>
        <v>1104.4</v>
      </c>
      <c r="G158" s="52">
        <f t="shared" si="10"/>
        <v>92793.6</v>
      </c>
      <c r="H158" s="52">
        <f>H159+H193</f>
        <v>3874.6</v>
      </c>
      <c r="I158" s="52">
        <f>I159+I193</f>
        <v>96666.2</v>
      </c>
      <c r="J158" s="52">
        <f>J159+J193</f>
        <v>-788.64</v>
      </c>
      <c r="K158" s="52">
        <f>I158+J158</f>
        <v>95877.56</v>
      </c>
    </row>
    <row r="159" spans="1:11" s="40" customFormat="1" ht="25.5" customHeight="1" outlineLevel="1">
      <c r="A159" s="32" t="s">
        <v>233</v>
      </c>
      <c r="B159" s="33" t="s">
        <v>95</v>
      </c>
      <c r="C159" s="38">
        <f>C160+C187</f>
        <v>84089.6</v>
      </c>
      <c r="D159" s="38">
        <f>D160+D187</f>
        <v>-347.1</v>
      </c>
      <c r="E159" s="38">
        <f t="shared" si="9"/>
        <v>83742.5</v>
      </c>
      <c r="F159" s="38">
        <f>F160+F187</f>
        <v>1187.7</v>
      </c>
      <c r="G159" s="52">
        <f t="shared" si="10"/>
        <v>84930.2</v>
      </c>
      <c r="H159" s="52">
        <f>H160+H187</f>
        <v>2859.6</v>
      </c>
      <c r="I159" s="52">
        <f>I160+I187</f>
        <v>87787.8</v>
      </c>
      <c r="J159" s="52">
        <f>J160+J187</f>
        <v>-143.4</v>
      </c>
      <c r="K159" s="52">
        <f aca="true" t="shared" si="11" ref="I159:K186">I159+J159</f>
        <v>87644.4</v>
      </c>
    </row>
    <row r="160" spans="1:11" s="40" customFormat="1" ht="68.25" customHeight="1" outlineLevel="1">
      <c r="A160" s="32" t="s">
        <v>234</v>
      </c>
      <c r="B160" s="33" t="s">
        <v>96</v>
      </c>
      <c r="C160" s="38">
        <f>C161+C173</f>
        <v>84025.6</v>
      </c>
      <c r="D160" s="38">
        <f>D161+D173</f>
        <v>-287.1</v>
      </c>
      <c r="E160" s="38">
        <f t="shared" si="9"/>
        <v>83738.5</v>
      </c>
      <c r="F160" s="38">
        <f>F161+F173</f>
        <v>1187.7</v>
      </c>
      <c r="G160" s="52">
        <f t="shared" si="10"/>
        <v>84926.2</v>
      </c>
      <c r="H160" s="52">
        <f>H161+H173</f>
        <v>2818.6</v>
      </c>
      <c r="I160" s="52">
        <f>I161+I173</f>
        <v>87744.8</v>
      </c>
      <c r="J160" s="52">
        <f>J161+J173</f>
        <v>-202.2</v>
      </c>
      <c r="K160" s="52">
        <f t="shared" si="11"/>
        <v>87542.6</v>
      </c>
    </row>
    <row r="161" spans="1:11" s="40" customFormat="1" ht="33" customHeight="1" outlineLevel="1">
      <c r="A161" s="32" t="s">
        <v>235</v>
      </c>
      <c r="B161" s="33" t="s">
        <v>97</v>
      </c>
      <c r="C161" s="38">
        <f>SUM(C162:C172)</f>
        <v>12430.3</v>
      </c>
      <c r="D161" s="38">
        <f>SUM(D162:D172)</f>
        <v>0</v>
      </c>
      <c r="E161" s="38">
        <f t="shared" si="9"/>
        <v>12430.3</v>
      </c>
      <c r="F161" s="38">
        <f>SUM(F162:F172)</f>
        <v>759.4</v>
      </c>
      <c r="G161" s="52">
        <f t="shared" si="10"/>
        <v>13189.7</v>
      </c>
      <c r="H161" s="52">
        <f>SUM(H162:H172)</f>
        <v>-12.3</v>
      </c>
      <c r="I161" s="52">
        <f t="shared" si="11"/>
        <v>13177.4</v>
      </c>
      <c r="J161" s="52">
        <f>SUM(J162:J172)</f>
        <v>-561.9</v>
      </c>
      <c r="K161" s="52">
        <f t="shared" si="11"/>
        <v>12615.5</v>
      </c>
    </row>
    <row r="162" spans="1:11" ht="30" outlineLevel="1">
      <c r="A162" s="35" t="s">
        <v>236</v>
      </c>
      <c r="B162" s="36" t="s">
        <v>113</v>
      </c>
      <c r="C162" s="41">
        <v>691.5</v>
      </c>
      <c r="D162" s="41">
        <v>0</v>
      </c>
      <c r="E162" s="41">
        <f t="shared" si="9"/>
        <v>691.5</v>
      </c>
      <c r="F162" s="41">
        <v>-15.4</v>
      </c>
      <c r="G162" s="53">
        <f t="shared" si="10"/>
        <v>676.1</v>
      </c>
      <c r="H162" s="53">
        <v>-12.3</v>
      </c>
      <c r="I162" s="53">
        <f t="shared" si="11"/>
        <v>663.8</v>
      </c>
      <c r="J162" s="53"/>
      <c r="K162" s="53">
        <f t="shared" si="11"/>
        <v>663.8</v>
      </c>
    </row>
    <row r="163" spans="1:11" ht="15" outlineLevel="1">
      <c r="A163" s="35" t="s">
        <v>237</v>
      </c>
      <c r="B163" s="36" t="s">
        <v>99</v>
      </c>
      <c r="C163" s="41">
        <v>29.3</v>
      </c>
      <c r="D163" s="41">
        <v>0</v>
      </c>
      <c r="E163" s="41">
        <f t="shared" si="9"/>
        <v>29.3</v>
      </c>
      <c r="F163" s="41">
        <v>-31.4</v>
      </c>
      <c r="G163" s="53">
        <f t="shared" si="10"/>
        <v>-2.1</v>
      </c>
      <c r="H163" s="53">
        <v>50.4</v>
      </c>
      <c r="I163" s="53">
        <f t="shared" si="11"/>
        <v>48.3</v>
      </c>
      <c r="J163" s="53">
        <v>-0.8</v>
      </c>
      <c r="K163" s="53">
        <f t="shared" si="11"/>
        <v>47.5</v>
      </c>
    </row>
    <row r="164" spans="1:11" ht="15" outlineLevel="1">
      <c r="A164" s="35" t="s">
        <v>238</v>
      </c>
      <c r="B164" s="36" t="s">
        <v>114</v>
      </c>
      <c r="C164" s="41">
        <v>128.7</v>
      </c>
      <c r="D164" s="41">
        <v>0</v>
      </c>
      <c r="E164" s="41">
        <f t="shared" si="9"/>
        <v>128.7</v>
      </c>
      <c r="F164" s="41">
        <v>-38.4</v>
      </c>
      <c r="G164" s="53">
        <f t="shared" si="10"/>
        <v>90.3</v>
      </c>
      <c r="H164" s="53"/>
      <c r="I164" s="53">
        <f t="shared" si="11"/>
        <v>90.3</v>
      </c>
      <c r="J164" s="53"/>
      <c r="K164" s="53">
        <f t="shared" si="11"/>
        <v>90.3</v>
      </c>
    </row>
    <row r="165" spans="1:11" ht="15" outlineLevel="1">
      <c r="A165" s="35" t="s">
        <v>239</v>
      </c>
      <c r="B165" s="36" t="s">
        <v>115</v>
      </c>
      <c r="C165" s="41">
        <v>33.6</v>
      </c>
      <c r="D165" s="41">
        <v>0</v>
      </c>
      <c r="E165" s="41">
        <f t="shared" si="9"/>
        <v>33.6</v>
      </c>
      <c r="F165" s="41"/>
      <c r="G165" s="53">
        <f t="shared" si="10"/>
        <v>33.6</v>
      </c>
      <c r="H165" s="53"/>
      <c r="I165" s="53">
        <f t="shared" si="11"/>
        <v>33.6</v>
      </c>
      <c r="J165" s="53"/>
      <c r="K165" s="53">
        <f t="shared" si="11"/>
        <v>33.6</v>
      </c>
    </row>
    <row r="166" spans="1:11" ht="27" customHeight="1" outlineLevel="1">
      <c r="A166" s="35" t="s">
        <v>239</v>
      </c>
      <c r="B166" s="36" t="s">
        <v>116</v>
      </c>
      <c r="C166" s="41">
        <v>105.8</v>
      </c>
      <c r="D166" s="41">
        <v>0</v>
      </c>
      <c r="E166" s="41">
        <f aca="true" t="shared" si="12" ref="E166:E201">C166+D166</f>
        <v>105.8</v>
      </c>
      <c r="F166" s="41">
        <v>-55.4</v>
      </c>
      <c r="G166" s="53">
        <f aca="true" t="shared" si="13" ref="G166:G201">E166+F166</f>
        <v>50.4</v>
      </c>
      <c r="H166" s="53"/>
      <c r="I166" s="53">
        <f t="shared" si="11"/>
        <v>50.4</v>
      </c>
      <c r="J166" s="53">
        <v>-2.1</v>
      </c>
      <c r="K166" s="53">
        <f t="shared" si="11"/>
        <v>48.3</v>
      </c>
    </row>
    <row r="167" spans="1:11" ht="30" outlineLevel="1">
      <c r="A167" s="35" t="s">
        <v>240</v>
      </c>
      <c r="B167" s="36" t="s">
        <v>119</v>
      </c>
      <c r="C167" s="41">
        <v>50.4</v>
      </c>
      <c r="D167" s="41">
        <v>0</v>
      </c>
      <c r="E167" s="41">
        <f t="shared" si="12"/>
        <v>50.4</v>
      </c>
      <c r="F167" s="41"/>
      <c r="G167" s="53">
        <f t="shared" si="13"/>
        <v>50.4</v>
      </c>
      <c r="H167" s="53">
        <v>-50.4</v>
      </c>
      <c r="I167" s="53">
        <f t="shared" si="11"/>
        <v>0</v>
      </c>
      <c r="J167" s="53"/>
      <c r="K167" s="53">
        <f t="shared" si="11"/>
        <v>0</v>
      </c>
    </row>
    <row r="168" spans="1:11" ht="15" outlineLevel="1">
      <c r="A168" s="35" t="s">
        <v>241</v>
      </c>
      <c r="B168" s="36" t="s">
        <v>120</v>
      </c>
      <c r="C168" s="41">
        <v>78</v>
      </c>
      <c r="D168" s="41">
        <v>0</v>
      </c>
      <c r="E168" s="41">
        <f t="shared" si="12"/>
        <v>78</v>
      </c>
      <c r="F168" s="41">
        <v>6</v>
      </c>
      <c r="G168" s="53">
        <f t="shared" si="13"/>
        <v>84</v>
      </c>
      <c r="H168" s="53"/>
      <c r="I168" s="53">
        <f t="shared" si="11"/>
        <v>84</v>
      </c>
      <c r="J168" s="53"/>
      <c r="K168" s="53">
        <f t="shared" si="11"/>
        <v>84</v>
      </c>
    </row>
    <row r="169" spans="1:11" ht="30" outlineLevel="1">
      <c r="A169" s="35" t="s">
        <v>242</v>
      </c>
      <c r="B169" s="36" t="s">
        <v>121</v>
      </c>
      <c r="C169" s="41">
        <v>79.7</v>
      </c>
      <c r="D169" s="41">
        <v>0</v>
      </c>
      <c r="E169" s="41">
        <f t="shared" si="12"/>
        <v>79.7</v>
      </c>
      <c r="F169" s="41"/>
      <c r="G169" s="53">
        <f t="shared" si="13"/>
        <v>79.7</v>
      </c>
      <c r="H169" s="53"/>
      <c r="I169" s="53">
        <f t="shared" si="11"/>
        <v>79.7</v>
      </c>
      <c r="J169" s="53">
        <v>-26.3</v>
      </c>
      <c r="K169" s="53">
        <f t="shared" si="11"/>
        <v>53.4</v>
      </c>
    </row>
    <row r="170" spans="1:11" ht="15" outlineLevel="1">
      <c r="A170" s="35" t="s">
        <v>243</v>
      </c>
      <c r="B170" s="36" t="s">
        <v>122</v>
      </c>
      <c r="C170" s="41">
        <v>3851.4</v>
      </c>
      <c r="D170" s="41">
        <v>0</v>
      </c>
      <c r="E170" s="41">
        <f t="shared" si="12"/>
        <v>3851.4</v>
      </c>
      <c r="F170" s="41">
        <v>881.1</v>
      </c>
      <c r="G170" s="53">
        <f t="shared" si="13"/>
        <v>4732.5</v>
      </c>
      <c r="H170" s="53"/>
      <c r="I170" s="53">
        <f t="shared" si="11"/>
        <v>4732.5</v>
      </c>
      <c r="J170" s="53"/>
      <c r="K170" s="53">
        <f t="shared" si="11"/>
        <v>4732.5</v>
      </c>
    </row>
    <row r="171" spans="1:11" ht="15" outlineLevel="1">
      <c r="A171" s="35" t="s">
        <v>244</v>
      </c>
      <c r="B171" s="36" t="s">
        <v>123</v>
      </c>
      <c r="C171" s="41">
        <v>2321.5</v>
      </c>
      <c r="D171" s="41">
        <v>0</v>
      </c>
      <c r="E171" s="41">
        <f t="shared" si="12"/>
        <v>2321.5</v>
      </c>
      <c r="F171" s="41"/>
      <c r="G171" s="53">
        <f t="shared" si="13"/>
        <v>2321.5</v>
      </c>
      <c r="H171" s="53"/>
      <c r="I171" s="53">
        <f t="shared" si="11"/>
        <v>2321.5</v>
      </c>
      <c r="J171" s="53">
        <v>-197.8</v>
      </c>
      <c r="K171" s="53">
        <f t="shared" si="11"/>
        <v>2123.7</v>
      </c>
    </row>
    <row r="172" spans="1:11" ht="15" outlineLevel="1">
      <c r="A172" s="35" t="s">
        <v>245</v>
      </c>
      <c r="B172" s="36" t="s">
        <v>124</v>
      </c>
      <c r="C172" s="41">
        <v>5060.4</v>
      </c>
      <c r="D172" s="41">
        <v>0</v>
      </c>
      <c r="E172" s="41">
        <f t="shared" si="12"/>
        <v>5060.4</v>
      </c>
      <c r="F172" s="41">
        <v>12.9</v>
      </c>
      <c r="G172" s="53">
        <f t="shared" si="13"/>
        <v>5073.3</v>
      </c>
      <c r="H172" s="53"/>
      <c r="I172" s="53">
        <f t="shared" si="11"/>
        <v>5073.3</v>
      </c>
      <c r="J172" s="53">
        <v>-334.9</v>
      </c>
      <c r="K172" s="53">
        <f t="shared" si="11"/>
        <v>4738.4</v>
      </c>
    </row>
    <row r="173" spans="1:11" s="40" customFormat="1" ht="17.25" customHeight="1" outlineLevel="1">
      <c r="A173" s="32" t="s">
        <v>246</v>
      </c>
      <c r="B173" s="33" t="s">
        <v>98</v>
      </c>
      <c r="C173" s="38">
        <f>SUM(C174:C186)</f>
        <v>71595.3</v>
      </c>
      <c r="D173" s="38">
        <f>SUM(D174:D186)</f>
        <v>-287.1</v>
      </c>
      <c r="E173" s="38">
        <f t="shared" si="12"/>
        <v>71308.2</v>
      </c>
      <c r="F173" s="38">
        <f>SUM(F174:F186)</f>
        <v>428.3</v>
      </c>
      <c r="G173" s="52">
        <f t="shared" si="13"/>
        <v>71736.5</v>
      </c>
      <c r="H173" s="52">
        <f>SUM(H174:H186)</f>
        <v>2830.9</v>
      </c>
      <c r="I173" s="52">
        <f t="shared" si="11"/>
        <v>74567.4</v>
      </c>
      <c r="J173" s="52">
        <f>SUM(J174:J186)</f>
        <v>359.7</v>
      </c>
      <c r="K173" s="52">
        <f t="shared" si="11"/>
        <v>74927.1</v>
      </c>
    </row>
    <row r="174" spans="1:11" ht="30" outlineLevel="1">
      <c r="A174" s="35" t="s">
        <v>247</v>
      </c>
      <c r="B174" s="36" t="s">
        <v>113</v>
      </c>
      <c r="C174" s="41">
        <v>53554.3</v>
      </c>
      <c r="D174" s="41">
        <v>187.2</v>
      </c>
      <c r="E174" s="41">
        <f t="shared" si="12"/>
        <v>53741.5</v>
      </c>
      <c r="F174" s="41"/>
      <c r="G174" s="53">
        <f t="shared" si="13"/>
        <v>53741.5</v>
      </c>
      <c r="H174" s="53">
        <v>368.9</v>
      </c>
      <c r="I174" s="53">
        <f t="shared" si="11"/>
        <v>54110.4</v>
      </c>
      <c r="J174" s="53">
        <v>-765.3</v>
      </c>
      <c r="K174" s="53">
        <f t="shared" si="11"/>
        <v>53345.1</v>
      </c>
    </row>
    <row r="175" spans="1:11" ht="15" outlineLevel="1">
      <c r="A175" s="35" t="s">
        <v>248</v>
      </c>
      <c r="B175" s="36" t="s">
        <v>99</v>
      </c>
      <c r="C175" s="41">
        <v>733.9</v>
      </c>
      <c r="D175" s="41">
        <v>-733.9</v>
      </c>
      <c r="E175" s="41">
        <f t="shared" si="12"/>
        <v>0</v>
      </c>
      <c r="F175" s="41"/>
      <c r="G175" s="53">
        <f t="shared" si="13"/>
        <v>0</v>
      </c>
      <c r="H175" s="53"/>
      <c r="I175" s="53">
        <f t="shared" si="11"/>
        <v>0</v>
      </c>
      <c r="J175" s="53"/>
      <c r="K175" s="53">
        <f t="shared" si="11"/>
        <v>0</v>
      </c>
    </row>
    <row r="176" spans="1:11" ht="30" outlineLevel="1">
      <c r="A176" s="35" t="s">
        <v>249</v>
      </c>
      <c r="B176" s="36" t="s">
        <v>117</v>
      </c>
      <c r="C176" s="41">
        <v>552</v>
      </c>
      <c r="D176" s="41">
        <v>0</v>
      </c>
      <c r="E176" s="41">
        <f t="shared" si="12"/>
        <v>552</v>
      </c>
      <c r="F176" s="41">
        <v>20</v>
      </c>
      <c r="G176" s="53">
        <f t="shared" si="13"/>
        <v>572</v>
      </c>
      <c r="H176" s="53"/>
      <c r="I176" s="53">
        <f t="shared" si="11"/>
        <v>572</v>
      </c>
      <c r="J176" s="53">
        <v>106</v>
      </c>
      <c r="K176" s="53">
        <f t="shared" si="11"/>
        <v>678</v>
      </c>
    </row>
    <row r="177" spans="1:11" ht="15" outlineLevel="1">
      <c r="A177" s="35" t="s">
        <v>250</v>
      </c>
      <c r="B177" s="36" t="s">
        <v>123</v>
      </c>
      <c r="C177" s="41">
        <v>1</v>
      </c>
      <c r="D177" s="41">
        <v>0</v>
      </c>
      <c r="E177" s="41">
        <f t="shared" si="12"/>
        <v>1</v>
      </c>
      <c r="F177" s="41"/>
      <c r="G177" s="53">
        <f t="shared" si="13"/>
        <v>1</v>
      </c>
      <c r="H177" s="53"/>
      <c r="I177" s="53">
        <f t="shared" si="11"/>
        <v>1</v>
      </c>
      <c r="J177" s="53"/>
      <c r="K177" s="53">
        <f t="shared" si="11"/>
        <v>1</v>
      </c>
    </row>
    <row r="178" spans="1:11" ht="15" outlineLevel="1">
      <c r="A178" s="35" t="s">
        <v>251</v>
      </c>
      <c r="B178" s="36" t="s">
        <v>124</v>
      </c>
      <c r="C178" s="41">
        <v>208.1</v>
      </c>
      <c r="D178" s="41">
        <v>0</v>
      </c>
      <c r="E178" s="41">
        <f t="shared" si="12"/>
        <v>208.1</v>
      </c>
      <c r="F178" s="41"/>
      <c r="G178" s="53">
        <f t="shared" si="13"/>
        <v>208.1</v>
      </c>
      <c r="H178" s="53">
        <v>1832</v>
      </c>
      <c r="I178" s="53">
        <f t="shared" si="11"/>
        <v>2040.1</v>
      </c>
      <c r="J178" s="53">
        <v>60.2</v>
      </c>
      <c r="K178" s="53">
        <f t="shared" si="11"/>
        <v>2100.3</v>
      </c>
    </row>
    <row r="179" spans="1:11" ht="15" outlineLevel="1">
      <c r="A179" s="35" t="s">
        <v>252</v>
      </c>
      <c r="B179" s="36" t="s">
        <v>130</v>
      </c>
      <c r="C179" s="41">
        <v>171.2</v>
      </c>
      <c r="D179" s="41">
        <v>0</v>
      </c>
      <c r="E179" s="41">
        <f t="shared" si="12"/>
        <v>171.2</v>
      </c>
      <c r="F179" s="41"/>
      <c r="G179" s="53">
        <f t="shared" si="13"/>
        <v>171.2</v>
      </c>
      <c r="H179" s="53"/>
      <c r="I179" s="53">
        <f t="shared" si="11"/>
        <v>171.2</v>
      </c>
      <c r="J179" s="53"/>
      <c r="K179" s="53">
        <f t="shared" si="11"/>
        <v>171.2</v>
      </c>
    </row>
    <row r="180" spans="1:11" ht="15" outlineLevel="1">
      <c r="A180" s="35" t="s">
        <v>253</v>
      </c>
      <c r="B180" s="36" t="s">
        <v>125</v>
      </c>
      <c r="C180" s="41">
        <v>150</v>
      </c>
      <c r="D180" s="41">
        <v>2.8</v>
      </c>
      <c r="E180" s="41">
        <f t="shared" si="12"/>
        <v>152.8</v>
      </c>
      <c r="F180" s="41"/>
      <c r="G180" s="53">
        <f t="shared" si="13"/>
        <v>152.8</v>
      </c>
      <c r="H180" s="53">
        <v>78.5</v>
      </c>
      <c r="I180" s="53">
        <f t="shared" si="11"/>
        <v>231.3</v>
      </c>
      <c r="J180" s="53">
        <v>18.2</v>
      </c>
      <c r="K180" s="53">
        <f t="shared" si="11"/>
        <v>249.5</v>
      </c>
    </row>
    <row r="181" spans="1:11" ht="15" outlineLevel="1">
      <c r="A181" s="35" t="s">
        <v>254</v>
      </c>
      <c r="B181" s="36" t="s">
        <v>126</v>
      </c>
      <c r="C181" s="41">
        <v>130</v>
      </c>
      <c r="D181" s="41">
        <v>40</v>
      </c>
      <c r="E181" s="41">
        <f t="shared" si="12"/>
        <v>170</v>
      </c>
      <c r="F181" s="41">
        <v>100.1</v>
      </c>
      <c r="G181" s="53">
        <f t="shared" si="13"/>
        <v>270.1</v>
      </c>
      <c r="H181" s="53"/>
      <c r="I181" s="53">
        <f t="shared" si="11"/>
        <v>270.1</v>
      </c>
      <c r="J181" s="53">
        <v>29</v>
      </c>
      <c r="K181" s="53">
        <f t="shared" si="11"/>
        <v>299.1</v>
      </c>
    </row>
    <row r="182" spans="1:11" ht="15" outlineLevel="1">
      <c r="A182" s="35" t="s">
        <v>255</v>
      </c>
      <c r="B182" s="36" t="s">
        <v>127</v>
      </c>
      <c r="C182" s="41">
        <v>700</v>
      </c>
      <c r="D182" s="41">
        <v>0</v>
      </c>
      <c r="E182" s="41">
        <f t="shared" si="12"/>
        <v>700</v>
      </c>
      <c r="F182" s="41"/>
      <c r="G182" s="53">
        <f t="shared" si="13"/>
        <v>700</v>
      </c>
      <c r="H182" s="53"/>
      <c r="I182" s="53">
        <f t="shared" si="11"/>
        <v>700</v>
      </c>
      <c r="J182" s="53"/>
      <c r="K182" s="53">
        <f t="shared" si="11"/>
        <v>700</v>
      </c>
    </row>
    <row r="183" spans="1:11" ht="15" outlineLevel="1">
      <c r="A183" s="35" t="s">
        <v>256</v>
      </c>
      <c r="B183" s="36" t="s">
        <v>131</v>
      </c>
      <c r="C183" s="41">
        <v>2950</v>
      </c>
      <c r="D183" s="41">
        <v>102</v>
      </c>
      <c r="E183" s="41">
        <f t="shared" si="12"/>
        <v>3052</v>
      </c>
      <c r="F183" s="41">
        <v>50.6</v>
      </c>
      <c r="G183" s="53">
        <f t="shared" si="13"/>
        <v>3102.6</v>
      </c>
      <c r="H183" s="53">
        <v>201</v>
      </c>
      <c r="I183" s="53">
        <f t="shared" si="11"/>
        <v>3303.6</v>
      </c>
      <c r="J183" s="53">
        <f>45+502</f>
        <v>547</v>
      </c>
      <c r="K183" s="53">
        <f t="shared" si="11"/>
        <v>3850.6</v>
      </c>
    </row>
    <row r="184" spans="1:11" ht="15" outlineLevel="1">
      <c r="A184" s="35" t="s">
        <v>257</v>
      </c>
      <c r="B184" s="36" t="s">
        <v>128</v>
      </c>
      <c r="C184" s="41">
        <v>1586</v>
      </c>
      <c r="D184" s="41">
        <v>0</v>
      </c>
      <c r="E184" s="41">
        <f t="shared" si="12"/>
        <v>1586</v>
      </c>
      <c r="F184" s="41"/>
      <c r="G184" s="53">
        <f t="shared" si="13"/>
        <v>1586</v>
      </c>
      <c r="H184" s="53"/>
      <c r="I184" s="53">
        <f t="shared" si="11"/>
        <v>1586</v>
      </c>
      <c r="J184" s="53"/>
      <c r="K184" s="53">
        <f t="shared" si="11"/>
        <v>1586</v>
      </c>
    </row>
    <row r="185" spans="1:11" ht="15" outlineLevel="1">
      <c r="A185" s="35" t="s">
        <v>258</v>
      </c>
      <c r="B185" s="36" t="s">
        <v>132</v>
      </c>
      <c r="C185" s="41">
        <v>2680.8</v>
      </c>
      <c r="D185" s="41">
        <v>114.8</v>
      </c>
      <c r="E185" s="41">
        <f t="shared" si="12"/>
        <v>2795.6</v>
      </c>
      <c r="F185" s="41">
        <v>257.6</v>
      </c>
      <c r="G185" s="53">
        <f t="shared" si="13"/>
        <v>3053.2</v>
      </c>
      <c r="H185" s="53">
        <v>350.5</v>
      </c>
      <c r="I185" s="53">
        <f t="shared" si="11"/>
        <v>3403.7</v>
      </c>
      <c r="J185" s="53">
        <v>364.6</v>
      </c>
      <c r="K185" s="53">
        <f t="shared" si="11"/>
        <v>3768.3</v>
      </c>
    </row>
    <row r="186" spans="1:11" ht="15" outlineLevel="1">
      <c r="A186" s="35" t="s">
        <v>259</v>
      </c>
      <c r="B186" s="36" t="s">
        <v>129</v>
      </c>
      <c r="C186" s="41">
        <v>8178</v>
      </c>
      <c r="D186" s="41">
        <v>0</v>
      </c>
      <c r="E186" s="41">
        <f t="shared" si="12"/>
        <v>8178</v>
      </c>
      <c r="F186" s="41"/>
      <c r="G186" s="53">
        <f t="shared" si="13"/>
        <v>8178</v>
      </c>
      <c r="H186" s="53"/>
      <c r="I186" s="53">
        <f t="shared" si="11"/>
        <v>8178</v>
      </c>
      <c r="J186" s="53"/>
      <c r="K186" s="53">
        <f t="shared" si="11"/>
        <v>8178</v>
      </c>
    </row>
    <row r="187" spans="1:11" s="40" customFormat="1" ht="47.25" outlineLevel="1">
      <c r="A187" s="32" t="s">
        <v>260</v>
      </c>
      <c r="B187" s="33" t="s">
        <v>66</v>
      </c>
      <c r="C187" s="38">
        <f>SUM(C188:C192)</f>
        <v>64</v>
      </c>
      <c r="D187" s="38">
        <f>SUM(D188:D192)</f>
        <v>-60</v>
      </c>
      <c r="E187" s="38">
        <f t="shared" si="12"/>
        <v>4</v>
      </c>
      <c r="F187" s="38"/>
      <c r="G187" s="52">
        <f>SUM(G188:G192)</f>
        <v>4</v>
      </c>
      <c r="H187" s="52">
        <f>SUM(H188:H192)</f>
        <v>41</v>
      </c>
      <c r="I187" s="52">
        <f>SUM(I188:I192)</f>
        <v>43</v>
      </c>
      <c r="J187" s="52">
        <f>SUM(J188:J192)</f>
        <v>58.8</v>
      </c>
      <c r="K187" s="52">
        <f>SUM(K188:K192)</f>
        <v>101.8</v>
      </c>
    </row>
    <row r="188" spans="1:11" ht="30" outlineLevel="1">
      <c r="A188" s="35" t="s">
        <v>261</v>
      </c>
      <c r="B188" s="36" t="s">
        <v>113</v>
      </c>
      <c r="C188" s="41">
        <v>60</v>
      </c>
      <c r="D188" s="41">
        <v>-60</v>
      </c>
      <c r="E188" s="41">
        <f t="shared" si="12"/>
        <v>0</v>
      </c>
      <c r="F188" s="41"/>
      <c r="G188" s="53">
        <f t="shared" si="13"/>
        <v>0</v>
      </c>
      <c r="H188" s="53"/>
      <c r="I188" s="53">
        <f>G188+H188</f>
        <v>0</v>
      </c>
      <c r="J188" s="53"/>
      <c r="K188" s="53">
        <f aca="true" t="shared" si="14" ref="K188:K193">I188+J188</f>
        <v>0</v>
      </c>
    </row>
    <row r="189" spans="1:11" ht="15" outlineLevel="1">
      <c r="A189" s="35" t="s">
        <v>353</v>
      </c>
      <c r="B189" s="36" t="s">
        <v>114</v>
      </c>
      <c r="C189" s="41"/>
      <c r="D189" s="41"/>
      <c r="E189" s="41"/>
      <c r="F189" s="41"/>
      <c r="G189" s="53">
        <v>0</v>
      </c>
      <c r="H189" s="53">
        <v>40</v>
      </c>
      <c r="I189" s="53">
        <f>G189+H189</f>
        <v>40</v>
      </c>
      <c r="J189" s="53"/>
      <c r="K189" s="53">
        <f t="shared" si="14"/>
        <v>40</v>
      </c>
    </row>
    <row r="190" spans="1:11" ht="15" outlineLevel="1">
      <c r="A190" s="35" t="s">
        <v>352</v>
      </c>
      <c r="B190" s="36" t="s">
        <v>124</v>
      </c>
      <c r="C190" s="41"/>
      <c r="D190" s="41"/>
      <c r="E190" s="41"/>
      <c r="F190" s="41"/>
      <c r="G190" s="53">
        <v>0</v>
      </c>
      <c r="H190" s="53">
        <v>1</v>
      </c>
      <c r="I190" s="53">
        <f>G190+H190</f>
        <v>1</v>
      </c>
      <c r="J190" s="53"/>
      <c r="K190" s="53">
        <f t="shared" si="14"/>
        <v>1</v>
      </c>
    </row>
    <row r="191" spans="1:11" ht="15" outlineLevel="1">
      <c r="A191" s="35" t="s">
        <v>262</v>
      </c>
      <c r="B191" s="36" t="s">
        <v>133</v>
      </c>
      <c r="C191" s="41">
        <v>2</v>
      </c>
      <c r="D191" s="41">
        <v>0</v>
      </c>
      <c r="E191" s="41">
        <f>C191+D191</f>
        <v>2</v>
      </c>
      <c r="F191" s="41"/>
      <c r="G191" s="53">
        <f>E191+F191</f>
        <v>2</v>
      </c>
      <c r="H191" s="53"/>
      <c r="I191" s="53">
        <f>G191+H191</f>
        <v>2</v>
      </c>
      <c r="J191" s="53">
        <v>-0.7</v>
      </c>
      <c r="K191" s="53">
        <f t="shared" si="14"/>
        <v>1.3</v>
      </c>
    </row>
    <row r="192" spans="1:11" ht="15" outlineLevel="1">
      <c r="A192" s="35" t="s">
        <v>370</v>
      </c>
      <c r="B192" s="36" t="s">
        <v>132</v>
      </c>
      <c r="C192" s="41">
        <v>2</v>
      </c>
      <c r="D192" s="41">
        <v>0</v>
      </c>
      <c r="E192" s="41">
        <f t="shared" si="12"/>
        <v>2</v>
      </c>
      <c r="F192" s="41"/>
      <c r="G192" s="53">
        <f t="shared" si="13"/>
        <v>2</v>
      </c>
      <c r="H192" s="53"/>
      <c r="I192" s="53">
        <v>0</v>
      </c>
      <c r="J192" s="53">
        <v>59.5</v>
      </c>
      <c r="K192" s="53">
        <f t="shared" si="14"/>
        <v>59.5</v>
      </c>
    </row>
    <row r="193" spans="1:11" ht="47.25" outlineLevel="1">
      <c r="A193" s="32" t="s">
        <v>263</v>
      </c>
      <c r="B193" s="33" t="s">
        <v>100</v>
      </c>
      <c r="C193" s="38">
        <f>C194+C204</f>
        <v>7963.8</v>
      </c>
      <c r="D193" s="38">
        <f>D194+D204</f>
        <v>-17.1</v>
      </c>
      <c r="E193" s="38">
        <f t="shared" si="12"/>
        <v>7946.7</v>
      </c>
      <c r="F193" s="38">
        <f>F194+F204</f>
        <v>-83.3</v>
      </c>
      <c r="G193" s="52">
        <f t="shared" si="13"/>
        <v>7863.4</v>
      </c>
      <c r="H193" s="52">
        <f>H194+H204</f>
        <v>1015</v>
      </c>
      <c r="I193" s="52">
        <f>I194+I204</f>
        <v>8878.4</v>
      </c>
      <c r="J193" s="52">
        <f>J194+J204</f>
        <v>-645.24</v>
      </c>
      <c r="K193" s="52">
        <f t="shared" si="14"/>
        <v>8233.16</v>
      </c>
    </row>
    <row r="194" spans="1:11" ht="78.75" outlineLevel="1">
      <c r="A194" s="32" t="s">
        <v>264</v>
      </c>
      <c r="B194" s="33" t="s">
        <v>67</v>
      </c>
      <c r="C194" s="38">
        <f>SUM(C196:C203)</f>
        <v>2536.4</v>
      </c>
      <c r="D194" s="38">
        <f>SUM(D196:D203)</f>
        <v>0</v>
      </c>
      <c r="E194" s="38">
        <f t="shared" si="12"/>
        <v>2536.4</v>
      </c>
      <c r="F194" s="38">
        <f>SUM(F196:F203)</f>
        <v>-133.9</v>
      </c>
      <c r="G194" s="52">
        <f>SUM(G195:G203)</f>
        <v>2402.5</v>
      </c>
      <c r="H194" s="52">
        <f>SUM(H195:H203)</f>
        <v>-479.2</v>
      </c>
      <c r="I194" s="52">
        <f>SUM(I195:I203)</f>
        <v>1923.3</v>
      </c>
      <c r="J194" s="52">
        <f>SUM(J195:J203)</f>
        <v>-11.5</v>
      </c>
      <c r="K194" s="52">
        <f>SUM(K195:K203)</f>
        <v>1911.8</v>
      </c>
    </row>
    <row r="195" spans="1:11" ht="30" outlineLevel="1">
      <c r="A195" s="35" t="s">
        <v>329</v>
      </c>
      <c r="B195" s="36" t="s">
        <v>330</v>
      </c>
      <c r="C195" s="41"/>
      <c r="D195" s="41"/>
      <c r="E195" s="41"/>
      <c r="F195" s="41"/>
      <c r="G195" s="53">
        <v>0</v>
      </c>
      <c r="H195" s="53">
        <v>677</v>
      </c>
      <c r="I195" s="53">
        <f>G195+H195</f>
        <v>677</v>
      </c>
      <c r="J195" s="53"/>
      <c r="K195" s="53">
        <f>I195+J195</f>
        <v>677</v>
      </c>
    </row>
    <row r="196" spans="1:11" ht="30" outlineLevel="1">
      <c r="A196" s="35" t="s">
        <v>265</v>
      </c>
      <c r="B196" s="36" t="s">
        <v>113</v>
      </c>
      <c r="C196" s="41">
        <v>1339.9</v>
      </c>
      <c r="D196" s="41">
        <v>0</v>
      </c>
      <c r="E196" s="41">
        <f t="shared" si="12"/>
        <v>1339.9</v>
      </c>
      <c r="F196" s="41">
        <v>122</v>
      </c>
      <c r="G196" s="53">
        <f t="shared" si="13"/>
        <v>1461.9</v>
      </c>
      <c r="H196" s="53">
        <f>-233.2+17.6</f>
        <v>-215.6</v>
      </c>
      <c r="I196" s="53">
        <f aca="true" t="shared" si="15" ref="I196:K203">G196+H196</f>
        <v>1246.3</v>
      </c>
      <c r="J196" s="53">
        <v>-11.5</v>
      </c>
      <c r="K196" s="53">
        <f t="shared" si="15"/>
        <v>1234.8</v>
      </c>
    </row>
    <row r="197" spans="1:11" ht="15" hidden="1" outlineLevel="1">
      <c r="A197" s="35" t="s">
        <v>266</v>
      </c>
      <c r="B197" s="36" t="s">
        <v>99</v>
      </c>
      <c r="C197" s="41">
        <v>69.3</v>
      </c>
      <c r="D197" s="41">
        <v>0</v>
      </c>
      <c r="E197" s="41">
        <f t="shared" si="12"/>
        <v>69.3</v>
      </c>
      <c r="F197" s="41">
        <v>-72.7</v>
      </c>
      <c r="G197" s="53">
        <f t="shared" si="13"/>
        <v>-3.4</v>
      </c>
      <c r="H197" s="53">
        <v>3.4</v>
      </c>
      <c r="I197" s="53">
        <f t="shared" si="15"/>
        <v>0</v>
      </c>
      <c r="J197" s="53"/>
      <c r="K197" s="53">
        <f t="shared" si="15"/>
        <v>0</v>
      </c>
    </row>
    <row r="198" spans="1:11" ht="15" hidden="1" outlineLevel="1">
      <c r="A198" s="35" t="s">
        <v>267</v>
      </c>
      <c r="B198" s="36" t="s">
        <v>114</v>
      </c>
      <c r="C198" s="41">
        <v>304.9</v>
      </c>
      <c r="D198" s="41">
        <v>0</v>
      </c>
      <c r="E198" s="41">
        <f t="shared" si="12"/>
        <v>304.9</v>
      </c>
      <c r="F198" s="41">
        <v>-88.2</v>
      </c>
      <c r="G198" s="53">
        <f t="shared" si="13"/>
        <v>216.7</v>
      </c>
      <c r="H198" s="53">
        <v>-216.7</v>
      </c>
      <c r="I198" s="53">
        <f t="shared" si="15"/>
        <v>0</v>
      </c>
      <c r="J198" s="53"/>
      <c r="K198" s="53">
        <f t="shared" si="15"/>
        <v>0</v>
      </c>
    </row>
    <row r="199" spans="1:11" ht="15" hidden="1" outlineLevel="1">
      <c r="A199" s="35" t="s">
        <v>268</v>
      </c>
      <c r="B199" s="36" t="s">
        <v>115</v>
      </c>
      <c r="C199" s="41">
        <v>79.6</v>
      </c>
      <c r="D199" s="41">
        <v>0</v>
      </c>
      <c r="E199" s="41">
        <f t="shared" si="12"/>
        <v>79.6</v>
      </c>
      <c r="F199" s="41"/>
      <c r="G199" s="53">
        <f t="shared" si="13"/>
        <v>79.6</v>
      </c>
      <c r="H199" s="53">
        <v>-79.6</v>
      </c>
      <c r="I199" s="53">
        <f t="shared" si="15"/>
        <v>0</v>
      </c>
      <c r="J199" s="53"/>
      <c r="K199" s="53">
        <f t="shared" si="15"/>
        <v>0</v>
      </c>
    </row>
    <row r="200" spans="1:11" ht="47.25" customHeight="1" hidden="1" outlineLevel="1">
      <c r="A200" s="35" t="s">
        <v>269</v>
      </c>
      <c r="B200" s="36" t="s">
        <v>118</v>
      </c>
      <c r="C200" s="41">
        <v>212.6</v>
      </c>
      <c r="D200" s="41">
        <v>0</v>
      </c>
      <c r="E200" s="41">
        <f t="shared" si="12"/>
        <v>212.6</v>
      </c>
      <c r="F200" s="41">
        <v>-111.8</v>
      </c>
      <c r="G200" s="53">
        <f t="shared" si="13"/>
        <v>100.8</v>
      </c>
      <c r="H200" s="53">
        <v>-100.8</v>
      </c>
      <c r="I200" s="53">
        <f t="shared" si="15"/>
        <v>0</v>
      </c>
      <c r="J200" s="53"/>
      <c r="K200" s="53">
        <f t="shared" si="15"/>
        <v>0</v>
      </c>
    </row>
    <row r="201" spans="1:11" ht="30" hidden="1" outlineLevel="1">
      <c r="A201" s="35" t="s">
        <v>270</v>
      </c>
      <c r="B201" s="36" t="s">
        <v>119</v>
      </c>
      <c r="C201" s="41">
        <v>119.3</v>
      </c>
      <c r="D201" s="41">
        <v>0</v>
      </c>
      <c r="E201" s="41">
        <f t="shared" si="12"/>
        <v>119.3</v>
      </c>
      <c r="F201" s="41"/>
      <c r="G201" s="53">
        <f t="shared" si="13"/>
        <v>119.3</v>
      </c>
      <c r="H201" s="53">
        <v>-119.3</v>
      </c>
      <c r="I201" s="53">
        <f t="shared" si="15"/>
        <v>0</v>
      </c>
      <c r="J201" s="53"/>
      <c r="K201" s="53">
        <f t="shared" si="15"/>
        <v>0</v>
      </c>
    </row>
    <row r="202" spans="1:11" ht="15" hidden="1" outlineLevel="1">
      <c r="A202" s="35" t="s">
        <v>271</v>
      </c>
      <c r="B202" s="36" t="s">
        <v>120</v>
      </c>
      <c r="C202" s="41">
        <v>184.8</v>
      </c>
      <c r="D202" s="41">
        <v>0</v>
      </c>
      <c r="E202" s="41">
        <f aca="true" t="shared" si="16" ref="E202:E211">C202+D202</f>
        <v>184.8</v>
      </c>
      <c r="F202" s="41">
        <v>16.8</v>
      </c>
      <c r="G202" s="53">
        <f aca="true" t="shared" si="17" ref="G202:G214">E202+F202</f>
        <v>201.6</v>
      </c>
      <c r="H202" s="53">
        <v>-201.6</v>
      </c>
      <c r="I202" s="53">
        <f t="shared" si="15"/>
        <v>0</v>
      </c>
      <c r="J202" s="53"/>
      <c r="K202" s="53">
        <f t="shared" si="15"/>
        <v>0</v>
      </c>
    </row>
    <row r="203" spans="1:11" ht="30" hidden="1" outlineLevel="1">
      <c r="A203" s="35" t="s">
        <v>272</v>
      </c>
      <c r="B203" s="36" t="s">
        <v>121</v>
      </c>
      <c r="C203" s="41">
        <v>226</v>
      </c>
      <c r="D203" s="41">
        <v>0</v>
      </c>
      <c r="E203" s="41">
        <f t="shared" si="16"/>
        <v>226</v>
      </c>
      <c r="F203" s="41"/>
      <c r="G203" s="53">
        <f t="shared" si="17"/>
        <v>226</v>
      </c>
      <c r="H203" s="53">
        <v>-226</v>
      </c>
      <c r="I203" s="53">
        <f t="shared" si="15"/>
        <v>0</v>
      </c>
      <c r="J203" s="53"/>
      <c r="K203" s="53">
        <f t="shared" si="15"/>
        <v>0</v>
      </c>
    </row>
    <row r="204" spans="1:11" ht="69" customHeight="1" outlineLevel="1">
      <c r="A204" s="32" t="s">
        <v>273</v>
      </c>
      <c r="B204" s="33" t="s">
        <v>68</v>
      </c>
      <c r="C204" s="38">
        <f>SUM(C205:C214)</f>
        <v>5427.4</v>
      </c>
      <c r="D204" s="38">
        <f>SUM(D205:D214)</f>
        <v>-17.1</v>
      </c>
      <c r="E204" s="38">
        <f t="shared" si="16"/>
        <v>5410.3</v>
      </c>
      <c r="F204" s="38">
        <f aca="true" t="shared" si="18" ref="F204:K204">SUM(F205:F214)</f>
        <v>50.6</v>
      </c>
      <c r="G204" s="52">
        <f t="shared" si="18"/>
        <v>5460.9</v>
      </c>
      <c r="H204" s="52">
        <f t="shared" si="18"/>
        <v>1494.2</v>
      </c>
      <c r="I204" s="52">
        <f t="shared" si="18"/>
        <v>6955.1</v>
      </c>
      <c r="J204" s="52">
        <f t="shared" si="18"/>
        <v>-633.74</v>
      </c>
      <c r="K204" s="52">
        <f t="shared" si="18"/>
        <v>6321.36</v>
      </c>
    </row>
    <row r="205" spans="1:11" ht="30" outlineLevel="1">
      <c r="A205" s="35" t="s">
        <v>274</v>
      </c>
      <c r="B205" s="36" t="s">
        <v>113</v>
      </c>
      <c r="C205" s="41">
        <v>3713.3</v>
      </c>
      <c r="D205" s="41">
        <v>-35.7</v>
      </c>
      <c r="E205" s="41">
        <f t="shared" si="16"/>
        <v>3677.6</v>
      </c>
      <c r="F205" s="41">
        <v>452.6</v>
      </c>
      <c r="G205" s="53">
        <f t="shared" si="17"/>
        <v>4130.2</v>
      </c>
      <c r="H205" s="53">
        <v>1469.2</v>
      </c>
      <c r="I205" s="53">
        <f>G205+H205</f>
        <v>5599.4</v>
      </c>
      <c r="J205" s="53">
        <v>-909.94</v>
      </c>
      <c r="K205" s="53">
        <f>I205+J205</f>
        <v>4689.46</v>
      </c>
    </row>
    <row r="206" spans="1:11" ht="15" outlineLevel="1">
      <c r="A206" s="35" t="s">
        <v>331</v>
      </c>
      <c r="B206" s="36" t="s">
        <v>99</v>
      </c>
      <c r="C206" s="41"/>
      <c r="D206" s="41"/>
      <c r="E206" s="41"/>
      <c r="F206" s="41"/>
      <c r="G206" s="53">
        <v>0</v>
      </c>
      <c r="H206" s="53">
        <v>10</v>
      </c>
      <c r="I206" s="53">
        <f aca="true" t="shared" si="19" ref="I206:K214">G206+H206</f>
        <v>10</v>
      </c>
      <c r="J206" s="53">
        <v>183.1</v>
      </c>
      <c r="K206" s="53">
        <f t="shared" si="19"/>
        <v>193.1</v>
      </c>
    </row>
    <row r="207" spans="1:11" ht="15" outlineLevel="1">
      <c r="A207" s="35" t="s">
        <v>332</v>
      </c>
      <c r="B207" s="36" t="s">
        <v>114</v>
      </c>
      <c r="C207" s="41"/>
      <c r="D207" s="41"/>
      <c r="E207" s="41"/>
      <c r="F207" s="41"/>
      <c r="G207" s="53">
        <v>0</v>
      </c>
      <c r="H207" s="53">
        <v>15</v>
      </c>
      <c r="I207" s="53">
        <f t="shared" si="19"/>
        <v>15</v>
      </c>
      <c r="J207" s="53"/>
      <c r="K207" s="53">
        <f t="shared" si="19"/>
        <v>15</v>
      </c>
    </row>
    <row r="208" spans="1:11" ht="15" outlineLevel="1">
      <c r="A208" s="35" t="s">
        <v>275</v>
      </c>
      <c r="B208" s="36" t="s">
        <v>115</v>
      </c>
      <c r="C208" s="41">
        <v>865.7</v>
      </c>
      <c r="D208" s="41">
        <v>0</v>
      </c>
      <c r="E208" s="41">
        <f t="shared" si="16"/>
        <v>865.7</v>
      </c>
      <c r="F208" s="41">
        <v>-845.7</v>
      </c>
      <c r="G208" s="53">
        <f t="shared" si="17"/>
        <v>20</v>
      </c>
      <c r="H208" s="53"/>
      <c r="I208" s="53">
        <f t="shared" si="19"/>
        <v>20</v>
      </c>
      <c r="J208" s="53"/>
      <c r="K208" s="53">
        <f t="shared" si="19"/>
        <v>20</v>
      </c>
    </row>
    <row r="209" spans="1:11" ht="28.5" customHeight="1" outlineLevel="1">
      <c r="A209" s="35" t="s">
        <v>276</v>
      </c>
      <c r="B209" s="36" t="s">
        <v>116</v>
      </c>
      <c r="C209" s="41">
        <v>440</v>
      </c>
      <c r="D209" s="41">
        <v>0</v>
      </c>
      <c r="E209" s="41">
        <f t="shared" si="16"/>
        <v>440</v>
      </c>
      <c r="F209" s="41">
        <v>25</v>
      </c>
      <c r="G209" s="53">
        <f t="shared" si="17"/>
        <v>465</v>
      </c>
      <c r="H209" s="53"/>
      <c r="I209" s="53">
        <f t="shared" si="19"/>
        <v>465</v>
      </c>
      <c r="J209" s="53">
        <v>93.1</v>
      </c>
      <c r="K209" s="53">
        <f t="shared" si="19"/>
        <v>558.1</v>
      </c>
    </row>
    <row r="210" spans="1:11" ht="15" outlineLevel="1">
      <c r="A210" s="35" t="s">
        <v>277</v>
      </c>
      <c r="B210" s="36" t="s">
        <v>120</v>
      </c>
      <c r="C210" s="41">
        <v>32.4</v>
      </c>
      <c r="D210" s="41">
        <v>0</v>
      </c>
      <c r="E210" s="41">
        <f t="shared" si="16"/>
        <v>32.4</v>
      </c>
      <c r="F210" s="41">
        <v>8.7</v>
      </c>
      <c r="G210" s="53">
        <f t="shared" si="17"/>
        <v>41.1</v>
      </c>
      <c r="H210" s="53"/>
      <c r="I210" s="53">
        <f t="shared" si="19"/>
        <v>41.1</v>
      </c>
      <c r="J210" s="53"/>
      <c r="K210" s="53">
        <f t="shared" si="19"/>
        <v>41.1</v>
      </c>
    </row>
    <row r="211" spans="1:11" ht="15" outlineLevel="1">
      <c r="A211" s="35" t="s">
        <v>278</v>
      </c>
      <c r="B211" s="36" t="s">
        <v>130</v>
      </c>
      <c r="C211" s="41">
        <v>10</v>
      </c>
      <c r="D211" s="41">
        <v>0</v>
      </c>
      <c r="E211" s="41">
        <f t="shared" si="16"/>
        <v>10</v>
      </c>
      <c r="F211" s="41"/>
      <c r="G211" s="53">
        <f t="shared" si="17"/>
        <v>10</v>
      </c>
      <c r="H211" s="53"/>
      <c r="I211" s="53">
        <f t="shared" si="19"/>
        <v>10</v>
      </c>
      <c r="J211" s="53"/>
      <c r="K211" s="53">
        <f t="shared" si="19"/>
        <v>10</v>
      </c>
    </row>
    <row r="212" spans="1:11" ht="15" outlineLevel="1">
      <c r="A212" s="35" t="s">
        <v>306</v>
      </c>
      <c r="B212" s="36" t="s">
        <v>133</v>
      </c>
      <c r="C212" s="41"/>
      <c r="D212" s="41"/>
      <c r="E212" s="41">
        <v>0</v>
      </c>
      <c r="F212" s="41">
        <v>60</v>
      </c>
      <c r="G212" s="53">
        <f t="shared" si="17"/>
        <v>60</v>
      </c>
      <c r="H212" s="53"/>
      <c r="I212" s="53">
        <f t="shared" si="19"/>
        <v>60</v>
      </c>
      <c r="J212" s="53"/>
      <c r="K212" s="53">
        <f t="shared" si="19"/>
        <v>60</v>
      </c>
    </row>
    <row r="213" spans="1:11" ht="15" outlineLevel="1">
      <c r="A213" s="35" t="s">
        <v>279</v>
      </c>
      <c r="B213" s="36" t="s">
        <v>131</v>
      </c>
      <c r="C213" s="41">
        <v>300</v>
      </c>
      <c r="D213" s="41">
        <v>0</v>
      </c>
      <c r="E213" s="41">
        <f>C213+D213</f>
        <v>300</v>
      </c>
      <c r="F213" s="41">
        <v>350</v>
      </c>
      <c r="G213" s="53">
        <f t="shared" si="17"/>
        <v>650</v>
      </c>
      <c r="H213" s="53"/>
      <c r="I213" s="53">
        <f t="shared" si="19"/>
        <v>650</v>
      </c>
      <c r="J213" s="53"/>
      <c r="K213" s="53">
        <f t="shared" si="19"/>
        <v>650</v>
      </c>
    </row>
    <row r="214" spans="1:11" ht="15" outlineLevel="1">
      <c r="A214" s="35" t="s">
        <v>280</v>
      </c>
      <c r="B214" s="36" t="s">
        <v>132</v>
      </c>
      <c r="C214" s="41">
        <v>66</v>
      </c>
      <c r="D214" s="41">
        <v>18.6</v>
      </c>
      <c r="E214" s="41">
        <f>C214+D214</f>
        <v>84.6</v>
      </c>
      <c r="F214" s="41"/>
      <c r="G214" s="53">
        <f t="shared" si="17"/>
        <v>84.6</v>
      </c>
      <c r="H214" s="53"/>
      <c r="I214" s="53">
        <f t="shared" si="19"/>
        <v>84.6</v>
      </c>
      <c r="J214" s="53"/>
      <c r="K214" s="53">
        <f t="shared" si="19"/>
        <v>84.6</v>
      </c>
    </row>
    <row r="215" spans="1:11" ht="15" customHeight="1">
      <c r="A215" s="68" t="s">
        <v>101</v>
      </c>
      <c r="B215" s="68"/>
      <c r="C215" s="38">
        <f aca="true" t="shared" si="20" ref="C215:H215">C158+C90+C9</f>
        <v>2766912.32</v>
      </c>
      <c r="D215" s="38">
        <f t="shared" si="20"/>
        <v>146235.78</v>
      </c>
      <c r="E215" s="38">
        <f t="shared" si="20"/>
        <v>2913148.1</v>
      </c>
      <c r="F215" s="38">
        <f t="shared" si="20"/>
        <v>2112.16</v>
      </c>
      <c r="G215" s="38">
        <f t="shared" si="20"/>
        <v>2915260.26</v>
      </c>
      <c r="H215" s="38">
        <f t="shared" si="20"/>
        <v>74544.03</v>
      </c>
      <c r="I215" s="38">
        <f>I158+I90+I9</f>
        <v>2989802.29</v>
      </c>
      <c r="J215" s="38">
        <f>J158+J90+J9</f>
        <v>8110.93</v>
      </c>
      <c r="K215" s="38">
        <f>I215+J215</f>
        <v>2997913.22</v>
      </c>
    </row>
    <row r="216" spans="1:11" ht="15" customHeight="1">
      <c r="A216" s="68" t="s">
        <v>102</v>
      </c>
      <c r="B216" s="68"/>
      <c r="C216" s="38">
        <f aca="true" t="shared" si="21" ref="C216:H216">C9+C158</f>
        <v>854750.92</v>
      </c>
      <c r="D216" s="38">
        <f t="shared" si="21"/>
        <v>26118.4</v>
      </c>
      <c r="E216" s="38">
        <f t="shared" si="21"/>
        <v>880869.32</v>
      </c>
      <c r="F216" s="38">
        <f t="shared" si="21"/>
        <v>124985.72</v>
      </c>
      <c r="G216" s="38">
        <f t="shared" si="21"/>
        <v>1005855.04</v>
      </c>
      <c r="H216" s="38">
        <f t="shared" si="21"/>
        <v>-57309.01</v>
      </c>
      <c r="I216" s="38">
        <f>I158+I9</f>
        <v>948544.03</v>
      </c>
      <c r="J216" s="38">
        <f>J9+J158</f>
        <v>-788.64</v>
      </c>
      <c r="K216" s="38">
        <f>I216+J216</f>
        <v>947755.39</v>
      </c>
    </row>
    <row r="217" spans="1:11" ht="18" customHeight="1">
      <c r="A217" s="68" t="s">
        <v>103</v>
      </c>
      <c r="B217" s="68"/>
      <c r="C217" s="38">
        <f aca="true" t="shared" si="22" ref="C217:H217">C9</f>
        <v>762697.52</v>
      </c>
      <c r="D217" s="38">
        <f t="shared" si="22"/>
        <v>26482.6</v>
      </c>
      <c r="E217" s="38">
        <f t="shared" si="22"/>
        <v>789180.12</v>
      </c>
      <c r="F217" s="38">
        <f t="shared" si="22"/>
        <v>123881.32</v>
      </c>
      <c r="G217" s="38">
        <f t="shared" si="22"/>
        <v>913061.44</v>
      </c>
      <c r="H217" s="38">
        <f t="shared" si="22"/>
        <v>-61183.61</v>
      </c>
      <c r="I217" s="38">
        <f>G217+H217</f>
        <v>851877.83</v>
      </c>
      <c r="J217" s="38">
        <f>J9</f>
        <v>0</v>
      </c>
      <c r="K217" s="30" t="s">
        <v>383</v>
      </c>
    </row>
    <row r="218" spans="2:7" ht="15">
      <c r="B218" s="54"/>
      <c r="C218" s="5"/>
      <c r="D218" s="5"/>
      <c r="E218" s="55"/>
      <c r="F218" s="5"/>
      <c r="G218" s="55"/>
    </row>
    <row r="219" spans="2:7" ht="15" hidden="1" outlineLevel="1">
      <c r="B219" s="54"/>
      <c r="C219" s="5"/>
      <c r="D219" s="5"/>
      <c r="E219" s="66"/>
      <c r="F219" s="66"/>
      <c r="G219" s="66"/>
    </row>
    <row r="220" spans="2:7" ht="15" hidden="1" outlineLevel="1">
      <c r="B220" s="17" t="s">
        <v>307</v>
      </c>
      <c r="C220" s="11"/>
      <c r="D220" s="11"/>
      <c r="E220" s="12">
        <f>E10</f>
        <v>548191.78</v>
      </c>
      <c r="F220" s="12">
        <f>F10</f>
        <v>0</v>
      </c>
      <c r="G220" s="13">
        <f>E220+F220</f>
        <v>548191.78</v>
      </c>
    </row>
    <row r="221" spans="2:7" ht="15" hidden="1" outlineLevel="1">
      <c r="B221" s="18" t="s">
        <v>308</v>
      </c>
      <c r="C221" s="6"/>
      <c r="D221" s="6"/>
      <c r="E221" s="7">
        <f>E32</f>
        <v>240988.34</v>
      </c>
      <c r="F221" s="7">
        <f>F32</f>
        <v>123881.32</v>
      </c>
      <c r="G221" s="14">
        <f>E221+F221</f>
        <v>364869.66</v>
      </c>
    </row>
    <row r="222" spans="2:7" ht="15" hidden="1" outlineLevel="1">
      <c r="B222" s="18" t="s">
        <v>309</v>
      </c>
      <c r="C222" s="6"/>
      <c r="D222" s="6"/>
      <c r="E222" s="7">
        <f>E90</f>
        <v>2032278.78</v>
      </c>
      <c r="F222" s="7">
        <f>F90</f>
        <v>-122873.56</v>
      </c>
      <c r="G222" s="14">
        <f>E222+F222</f>
        <v>1909405.22</v>
      </c>
    </row>
    <row r="223" spans="2:7" ht="15" hidden="1" outlineLevel="1">
      <c r="B223" s="18" t="s">
        <v>310</v>
      </c>
      <c r="C223" s="6"/>
      <c r="D223" s="6"/>
      <c r="E223" s="7">
        <f>E158</f>
        <v>91689.2</v>
      </c>
      <c r="F223" s="7">
        <f>F158</f>
        <v>1104.4</v>
      </c>
      <c r="G223" s="14">
        <f>E223+F223</f>
        <v>92793.6</v>
      </c>
    </row>
    <row r="224" spans="2:7" ht="15.75" hidden="1" outlineLevel="1">
      <c r="B224" s="19"/>
      <c r="C224" s="8"/>
      <c r="D224" s="8"/>
      <c r="E224" s="9">
        <f>E220+E221+E222+E223</f>
        <v>2913148.1</v>
      </c>
      <c r="F224" s="9">
        <f>F220+F221+F222+F223</f>
        <v>2112.16</v>
      </c>
      <c r="G224" s="10">
        <f>G220+G221+G222+G223</f>
        <v>2915260.26</v>
      </c>
    </row>
    <row r="225" spans="2:7" ht="15" hidden="1" outlineLevel="1">
      <c r="B225" s="54"/>
      <c r="C225" s="5"/>
      <c r="D225" s="5"/>
      <c r="E225" s="5"/>
      <c r="F225" s="5"/>
      <c r="G225" s="5"/>
    </row>
    <row r="226" spans="2:7" ht="15" hidden="1" outlineLevel="1">
      <c r="B226" s="54"/>
      <c r="C226" s="5"/>
      <c r="D226" s="5"/>
      <c r="E226" s="56"/>
      <c r="F226" s="5"/>
      <c r="G226" s="5"/>
    </row>
    <row r="227" spans="2:7" ht="47.25" customHeight="1" hidden="1" outlineLevel="1">
      <c r="B227" s="57"/>
      <c r="C227" s="58"/>
      <c r="D227" s="58"/>
      <c r="E227" s="59" t="s">
        <v>313</v>
      </c>
      <c r="F227" s="59" t="s">
        <v>311</v>
      </c>
      <c r="G227" s="60" t="s">
        <v>312</v>
      </c>
    </row>
    <row r="228" spans="2:7" ht="15" hidden="1" outlineLevel="1">
      <c r="B228" s="18" t="s">
        <v>307</v>
      </c>
      <c r="C228" s="28"/>
      <c r="D228" s="28"/>
      <c r="E228" s="37">
        <v>0</v>
      </c>
      <c r="F228" s="37">
        <f>F10</f>
        <v>0</v>
      </c>
      <c r="G228" s="61">
        <f>E228+F228</f>
        <v>0</v>
      </c>
    </row>
    <row r="229" spans="2:7" ht="15" hidden="1" outlineLevel="1">
      <c r="B229" s="18" t="s">
        <v>308</v>
      </c>
      <c r="C229" s="28"/>
      <c r="D229" s="28"/>
      <c r="E229" s="37">
        <v>0</v>
      </c>
      <c r="F229" s="37">
        <f>F32</f>
        <v>123881.32</v>
      </c>
      <c r="G229" s="61">
        <f>E229+F229</f>
        <v>123881.32</v>
      </c>
    </row>
    <row r="230" spans="2:7" ht="15" hidden="1" outlineLevel="1">
      <c r="B230" s="18" t="s">
        <v>309</v>
      </c>
      <c r="C230" s="28"/>
      <c r="D230" s="28"/>
      <c r="E230" s="37">
        <v>70.96</v>
      </c>
      <c r="F230" s="37">
        <f>129.9+157.002+599.9+F155</f>
        <v>-122994.52</v>
      </c>
      <c r="G230" s="61">
        <f>E230+F230</f>
        <v>-122923.56</v>
      </c>
    </row>
    <row r="231" spans="2:7" ht="15" hidden="1" outlineLevel="1">
      <c r="B231" s="18" t="s">
        <v>310</v>
      </c>
      <c r="C231" s="28"/>
      <c r="D231" s="28"/>
      <c r="E231" s="37">
        <v>-118.8</v>
      </c>
      <c r="F231" s="37">
        <f>G231-E231</f>
        <v>1223.2</v>
      </c>
      <c r="G231" s="61">
        <f>F223</f>
        <v>1104.4</v>
      </c>
    </row>
    <row r="232" spans="2:7" ht="15.75" hidden="1" outlineLevel="1">
      <c r="B232" s="62"/>
      <c r="C232" s="63"/>
      <c r="D232" s="63"/>
      <c r="E232" s="15">
        <f>E228+E229+E230+E231</f>
        <v>-47.84</v>
      </c>
      <c r="F232" s="15">
        <f>F228+F229+F230+F231</f>
        <v>2110</v>
      </c>
      <c r="G232" s="16">
        <f>G228+G229+G230+G231</f>
        <v>2062.16</v>
      </c>
    </row>
    <row r="233" spans="2:7" ht="15" hidden="1" outlineLevel="1">
      <c r="B233" s="54"/>
      <c r="C233" s="5"/>
      <c r="D233" s="5"/>
      <c r="E233" s="64"/>
      <c r="F233" s="64"/>
      <c r="G233" s="64"/>
    </row>
    <row r="234" spans="2:7" ht="15" collapsed="1">
      <c r="B234" s="54"/>
      <c r="C234" s="5"/>
      <c r="D234" s="5"/>
      <c r="E234" s="65"/>
      <c r="F234" s="65"/>
      <c r="G234" s="65"/>
    </row>
    <row r="235" spans="2:7" ht="15">
      <c r="B235" s="54"/>
      <c r="C235" s="5"/>
      <c r="D235" s="5"/>
      <c r="E235" s="5"/>
      <c r="F235" s="5"/>
      <c r="G235" s="5"/>
    </row>
    <row r="236" spans="1:7" ht="15">
      <c r="A236" s="5" t="s">
        <v>281</v>
      </c>
      <c r="B236" s="54"/>
      <c r="C236" s="5"/>
      <c r="D236" s="5"/>
      <c r="E236" s="5"/>
      <c r="F236" s="5"/>
      <c r="G236" s="5"/>
    </row>
    <row r="238" ht="15">
      <c r="A238" s="5" t="s">
        <v>282</v>
      </c>
    </row>
  </sheetData>
  <sheetProtection/>
  <mergeCells count="5">
    <mergeCell ref="E219:G219"/>
    <mergeCell ref="B4:E4"/>
    <mergeCell ref="A215:B215"/>
    <mergeCell ref="A216:B216"/>
    <mergeCell ref="A217:B217"/>
  </mergeCells>
  <printOptions/>
  <pageMargins left="0.984251968503937" right="0.35433070866141736" top="0.7480314960629921" bottom="0.7480314960629921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2008-11-24T09:33:04Z</cp:lastPrinted>
  <dcterms:created xsi:type="dcterms:W3CDTF">2005-12-28T19:43:42Z</dcterms:created>
  <dcterms:modified xsi:type="dcterms:W3CDTF">2008-12-02T07:43:40Z</dcterms:modified>
  <cp:category/>
  <cp:version/>
  <cp:contentType/>
  <cp:contentStatus/>
</cp:coreProperties>
</file>